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FB37C720-9B65-415C-AD20-D87E76E22627}" xr6:coauthVersionLast="47" xr6:coauthVersionMax="47" xr10:uidLastSave="{00000000-0000-0000-0000-000000000000}"/>
  <bookViews>
    <workbookView xWindow="19390" yWindow="-26770" windowWidth="21820" windowHeight="38020" tabRatio="851" xr2:uid="{36C14693-8114-434F-A87C-87301FC0D75B}"/>
  </bookViews>
  <sheets>
    <sheet name="Capacity_Factors" sheetId="4" r:id="rId1"/>
    <sheet name="Generation_Storages_Electrolyse" sheetId="3" r:id="rId2"/>
    <sheet name="SMR_&amp;_Liquefaction_Plant" sheetId="5" r:id="rId3"/>
    <sheet name="Ammonia_Facility" sheetId="7" r:id="rId4"/>
    <sheet name="Water_Treatment" sheetId="6" r:id="rId5"/>
    <sheet name="Hydrogen_Storage" sheetId="8" r:id="rId6"/>
    <sheet name="Biogas Digestors" sheetId="9" r:id="rId7"/>
    <sheet name="Biodiesel Production" sheetId="10" r:id="rId8"/>
    <sheet name="Biomass Generation" sheetId="11" r:id="rId9"/>
  </sheets>
  <definedNames>
    <definedName name="_xlnm._FilterDatabase" localSheetId="1" hidden="1">Generation_Storages_Electrolyse!$A$2:$BV$44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5" l="1"/>
  <c r="F5" i="5"/>
  <c r="G3" i="5"/>
  <c r="G4" i="5" l="1"/>
  <c r="E3" i="5"/>
  <c r="E4" i="5"/>
  <c r="BI35" i="3"/>
  <c r="BN14" i="3" l="1"/>
  <c r="BM14" i="3"/>
  <c r="BJ14" i="3"/>
  <c r="BF14" i="3"/>
  <c r="BH14" i="3" s="1"/>
  <c r="BH13" i="3"/>
  <c r="BI13" i="3" s="1"/>
  <c r="BM16" i="3"/>
  <c r="BJ16" i="3"/>
  <c r="BN16" i="3"/>
  <c r="BJ15" i="3"/>
  <c r="BF16" i="3"/>
  <c r="BH16" i="3" s="1"/>
  <c r="BN15" i="3"/>
  <c r="BF15" i="3"/>
  <c r="BH15" i="3" s="1"/>
  <c r="BM15" i="3"/>
  <c r="BN4" i="11"/>
  <c r="BI4" i="10"/>
  <c r="BI4" i="9"/>
  <c r="BI14" i="3" l="1"/>
  <c r="BI15" i="3"/>
  <c r="BI16" i="3"/>
  <c r="BI28" i="3"/>
  <c r="BI27" i="3"/>
  <c r="BI22" i="3" l="1"/>
  <c r="BI21" i="3"/>
  <c r="BI24" i="3"/>
  <c r="BI25" i="3"/>
  <c r="BI26" i="3"/>
  <c r="BI23" i="3"/>
  <c r="BI18" i="3"/>
  <c r="BI19" i="3"/>
  <c r="BI20" i="3"/>
  <c r="BI17" i="3"/>
  <c r="BI38" i="3"/>
  <c r="BI37" i="3"/>
  <c r="BN36" i="3" l="1"/>
  <c r="BI43" i="3"/>
  <c r="BI42" i="3"/>
  <c r="BI41" i="3"/>
  <c r="BI40" i="3"/>
  <c r="BI9" i="3" l="1"/>
  <c r="BI8" i="3"/>
  <c r="BI7" i="3"/>
  <c r="BI6" i="3"/>
  <c r="BI5" i="3"/>
  <c r="BI4" i="3"/>
  <c r="K5" i="5"/>
  <c r="J5" i="5"/>
  <c r="J4" i="5"/>
  <c r="J3" i="5"/>
  <c r="BI31" i="3" l="1"/>
  <c r="BI30" i="3"/>
  <c r="BI39" i="3"/>
  <c r="BI11" i="3" l="1"/>
  <c r="BI10" i="3"/>
  <c r="BI12" i="3"/>
  <c r="BI34" i="3"/>
</calcChain>
</file>

<file path=xl/sharedStrings.xml><?xml version="1.0" encoding="utf-8"?>
<sst xmlns="http://schemas.openxmlformats.org/spreadsheetml/2006/main" count="853" uniqueCount="298">
  <si>
    <t>Technology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</si>
  <si>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</si>
  <si>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</si>
  <si>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</si>
  <si>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</si>
  <si>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</si>
  <si>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</si>
  <si>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</si>
  <si>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</si>
  <si>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</si>
  <si>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</si>
  <si>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</si>
  <si>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</si>
  <si>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</si>
  <si>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</si>
  <si>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</si>
  <si>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</si>
  <si>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</si>
  <si>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</si>
  <si>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2042-43</t>
  </si>
  <si>
    <t>2043-44</t>
  </si>
  <si>
    <t>2044-45</t>
  </si>
  <si>
    <t>2045-46</t>
  </si>
  <si>
    <t>2046-47</t>
  </si>
  <si>
    <t>2047-48</t>
  </si>
  <si>
    <t>2048-49</t>
  </si>
  <si>
    <t>2049-50</t>
  </si>
  <si>
    <t>2050-51</t>
  </si>
  <si>
    <t>2051-52</t>
  </si>
  <si>
    <t>Solar PV - Single axis tracking</t>
  </si>
  <si>
    <t>Wind - onshore</t>
  </si>
  <si>
    <t>Wind - offshore</t>
  </si>
  <si>
    <t>Wave</t>
  </si>
  <si>
    <t>Tidal stream</t>
  </si>
  <si>
    <t>General Details</t>
  </si>
  <si>
    <t>Technical Parameter</t>
  </si>
  <si>
    <t>Economic Parameter</t>
  </si>
  <si>
    <t>Generation type</t>
  </si>
  <si>
    <t>Fuel type</t>
  </si>
  <si>
    <t>First year assumed commercially viable for construction</t>
  </si>
  <si>
    <t>Assumed unit size</t>
  </si>
  <si>
    <t>Plant net power output</t>
  </si>
  <si>
    <t>Seasonal ratings: summer peak (Not Required)</t>
  </si>
  <si>
    <t>Seasonal ratings: summer typical (Net)</t>
  </si>
  <si>
    <t>Seasonal ratings: not summer
(Net)</t>
  </si>
  <si>
    <t>Technical life</t>
  </si>
  <si>
    <t>Economic life</t>
  </si>
  <si>
    <t>Lead time for development</t>
  </si>
  <si>
    <t>Lead time</t>
  </si>
  <si>
    <t>Construction time</t>
  </si>
  <si>
    <t>Min stable generation</t>
  </si>
  <si>
    <t>Auxiliary load</t>
  </si>
  <si>
    <t>Auxiliary load for generators operating in synchronous condenser mode</t>
  </si>
  <si>
    <t>Full forced outage rate</t>
  </si>
  <si>
    <t>Frequency of full forced outage per annum</t>
  </si>
  <si>
    <t>Full outage mean time to repair</t>
  </si>
  <si>
    <t>Partial forced outage rate</t>
  </si>
  <si>
    <t>Frequency of partial forced outages</t>
  </si>
  <si>
    <t>Partial outage derating factor</t>
  </si>
  <si>
    <t>Partial outage mean time to repair</t>
  </si>
  <si>
    <t>Equivalent forced outage rate</t>
  </si>
  <si>
    <t>Maintenance frequency</t>
  </si>
  <si>
    <t>Average planned maintenance</t>
  </si>
  <si>
    <t>Minimum load required for synchronous condensers</t>
  </si>
  <si>
    <t>Ramp up rate</t>
  </si>
  <si>
    <t>Ramp down rate</t>
  </si>
  <si>
    <t>Heat rate at minimum operation
(HHV Net)</t>
  </si>
  <si>
    <t>Heat rate at maximum operation
(HHV Net)</t>
  </si>
  <si>
    <t>Combustion emissions</t>
  </si>
  <si>
    <t>Efficiency</t>
  </si>
  <si>
    <t>CHP efficiency</t>
  </si>
  <si>
    <t>Hydrogen production</t>
  </si>
  <si>
    <t>Hydrogen consumption</t>
  </si>
  <si>
    <t>Hydrogen gas turbines</t>
  </si>
  <si>
    <t>Hydrogen compressors</t>
  </si>
  <si>
    <t>Hydrogen transport</t>
  </si>
  <si>
    <t>Hydrogen storages</t>
  </si>
  <si>
    <t>Energy consumption</t>
  </si>
  <si>
    <t xml:space="preserve">Water consumption </t>
  </si>
  <si>
    <t>Plant output</t>
  </si>
  <si>
    <t>Gas compressors</t>
  </si>
  <si>
    <t>Gas storages (Fixed)</t>
  </si>
  <si>
    <t>Storage Maximum Charging/Pumping load</t>
  </si>
  <si>
    <t>Storage cycle efficiency</t>
  </si>
  <si>
    <t>Storage: charge efficiency</t>
  </si>
  <si>
    <t>Storage: discharge efficiency</t>
  </si>
  <si>
    <t>Storage: allowable max state of charge</t>
  </si>
  <si>
    <t>Storage: allowable min state of charge</t>
  </si>
  <si>
    <t>Storage: maximum number of cycles</t>
  </si>
  <si>
    <t>Storage: depth of discharge</t>
  </si>
  <si>
    <t>Unit size (nominal)</t>
  </si>
  <si>
    <t>Number of units</t>
  </si>
  <si>
    <t>Total capex: net</t>
  </si>
  <si>
    <t>Total capex: gross</t>
  </si>
  <si>
    <t>Total capex: storage depth</t>
  </si>
  <si>
    <t xml:space="preserve">Total capex </t>
  </si>
  <si>
    <t>Total capex with land costs</t>
  </si>
  <si>
    <t>Equipment costs</t>
  </si>
  <si>
    <t>Fuel connection costs (Fixed)</t>
  </si>
  <si>
    <t>Fuel connection costs (Variable)</t>
  </si>
  <si>
    <t>Cost of land and development</t>
  </si>
  <si>
    <t>Installation costs</t>
  </si>
  <si>
    <t>Carbon capture equipment and installation costs 
$</t>
  </si>
  <si>
    <t>Carbon storage costs</t>
  </si>
  <si>
    <t>Carbon transportation costs</t>
  </si>
  <si>
    <t>Disposal costs</t>
  </si>
  <si>
    <t>Recycling cost</t>
  </si>
  <si>
    <t>Fixed operating cost</t>
  </si>
  <si>
    <t>Extended warranties</t>
  </si>
  <si>
    <t>Variable operating cost</t>
  </si>
  <si>
    <t>MW</t>
  </si>
  <si>
    <t>years</t>
  </si>
  <si>
    <t>weeks</t>
  </si>
  <si>
    <t>%</t>
  </si>
  <si>
    <t>hour</t>
  </si>
  <si>
    <t>events per year</t>
  </si>
  <si>
    <t>days/year</t>
  </si>
  <si>
    <t>MW/h</t>
  </si>
  <si>
    <t>GJ/MWh</t>
  </si>
  <si>
    <t>kg CO2-e/GJ of fuel</t>
  </si>
  <si>
    <t>kg/h</t>
  </si>
  <si>
    <t>MWh/t(NH3)</t>
  </si>
  <si>
    <t>m3/t(NH3)</t>
  </si>
  <si>
    <t>tpd</t>
  </si>
  <si>
    <t>$/GJ/day</t>
  </si>
  <si>
    <t>$/kW</t>
  </si>
  <si>
    <t>$/kWh</t>
  </si>
  <si>
    <t>$</t>
  </si>
  <si>
    <t>$/km</t>
  </si>
  <si>
    <t>$/t CO2</t>
  </si>
  <si>
    <t>$/tCO2/km</t>
  </si>
  <si>
    <t>$/MW Net/year</t>
  </si>
  <si>
    <t>$/MWh Net</t>
  </si>
  <si>
    <t>CCGT - With CCS (90%)</t>
  </si>
  <si>
    <t>Thermal</t>
  </si>
  <si>
    <t>Natural Gas</t>
  </si>
  <si>
    <t>CCGT - With CCS (50%)</t>
  </si>
  <si>
    <t>CCGT - Without CCS</t>
  </si>
  <si>
    <t>OCGT - Without CCS, Small unit size, hydrogen ready (35%)</t>
  </si>
  <si>
    <t>Natural Gas/Diesel</t>
  </si>
  <si>
    <t>OCGT - Without CCS, Large unit size, hydrogen ready (5%)</t>
  </si>
  <si>
    <t>Reciprocating Internal Combustion Engines, hydrogen ready (25%)</t>
  </si>
  <si>
    <t>Advanced Ultra Supercritical PC - Black coal with CCS (90% capture)</t>
  </si>
  <si>
    <t>Black Coal</t>
  </si>
  <si>
    <t>Advanced Ultra Supercritical PC - Black coal with CCS (50% capture)</t>
  </si>
  <si>
    <t>Advanced Ultra Supercritical PC - Black coal without CCS</t>
  </si>
  <si>
    <t>Conventional hydro</t>
  </si>
  <si>
    <t>N/A</t>
  </si>
  <si>
    <t>Pumped hydroelectric storage (10 hr)</t>
  </si>
  <si>
    <t>Storage</t>
  </si>
  <si>
    <t>Pumped hydroelectric storage (24 hr)</t>
  </si>
  <si>
    <t>Pumped hydroelectric storage (48 hr)</t>
  </si>
  <si>
    <t>Large Scale Li-ion Battery Storage (1hr)</t>
  </si>
  <si>
    <t>Large Scale Li-ion Battery Storage (2hr)</t>
  </si>
  <si>
    <t>Large Scale Li ion Battery Storage (4hr)</t>
  </si>
  <si>
    <t>Large Scale Li ion Battery Storage (8hr)</t>
  </si>
  <si>
    <t>Large Scale Flow Battery Storage (24hr)</t>
  </si>
  <si>
    <t>Large Scale Flow Battery Storage (48hr)</t>
  </si>
  <si>
    <t>Large Scale Battery Storage (1hr) for hybrid generation</t>
  </si>
  <si>
    <t>Large Scale Battery Storage (2hr) for hybrid generation</t>
  </si>
  <si>
    <t>Large Scale Battery Storage (4hr) for hybrid generation</t>
  </si>
  <si>
    <t>Large Scale Battery Storage (8hr) for hybrid generation</t>
  </si>
  <si>
    <t>Large Scale Battery Storage (24hr) for hybrid generation (VRB)</t>
  </si>
  <si>
    <t>Large Scale Battery Storage (48hr) for hybrid generation (VRB)</t>
  </si>
  <si>
    <t>Residential Battery Storage (2hr)</t>
  </si>
  <si>
    <t>Compressed Air Energy Storage (24 hr cavern storage)</t>
  </si>
  <si>
    <t>Compressed Air Energy Storage (12 hr vessel storage)</t>
  </si>
  <si>
    <t>Renewable</t>
  </si>
  <si>
    <t>-</t>
  </si>
  <si>
    <t>Tidal Stream</t>
  </si>
  <si>
    <t>Solar Thermal Central Receiver with storage (16hr)</t>
  </si>
  <si>
    <t xml:space="preserve"> - </t>
  </si>
  <si>
    <t>Wind - offshore (Fixed)</t>
  </si>
  <si>
    <t>Wind - offshore (Floating)</t>
  </si>
  <si>
    <t>Waste to Energy</t>
  </si>
  <si>
    <t>Municipal waste</t>
  </si>
  <si>
    <t>Fuel cells  - small</t>
  </si>
  <si>
    <t>Renewable Hydrogen</t>
  </si>
  <si>
    <t>Fuel cells - large</t>
  </si>
  <si>
    <t xml:space="preserve">Electrolysers - Proton Exchange Membrane </t>
  </si>
  <si>
    <t>Electrolysers - Alkaline</t>
  </si>
  <si>
    <t>List to be continued by Consultant</t>
  </si>
  <si>
    <t>Description</t>
  </si>
  <si>
    <t>Plant capacity</t>
  </si>
  <si>
    <t>Water consumption</t>
  </si>
  <si>
    <t>Capex rate: kW</t>
  </si>
  <si>
    <t>Capex rate: kg</t>
  </si>
  <si>
    <t>Capex</t>
  </si>
  <si>
    <t>Development cost</t>
  </si>
  <si>
    <t>Construction cost</t>
  </si>
  <si>
    <t>Opex - power cost</t>
  </si>
  <si>
    <t>Opex - operation and maintenance cost</t>
  </si>
  <si>
    <t>Hydrogen source</t>
  </si>
  <si>
    <t>Co2 emissions</t>
  </si>
  <si>
    <t>Gas consumption</t>
  </si>
  <si>
    <t>Electric power consumption</t>
  </si>
  <si>
    <t>Opex incl natural gas cost</t>
  </si>
  <si>
    <t>Storage temperature</t>
  </si>
  <si>
    <t>Boil off losses /day</t>
  </si>
  <si>
    <t>T-H2/d</t>
  </si>
  <si>
    <t>kg/kg H2</t>
  </si>
  <si>
    <t>$/kW-H2</t>
  </si>
  <si>
    <t>$/kg H2/yr</t>
  </si>
  <si>
    <t>$/year</t>
  </si>
  <si>
    <t>$/kg H2</t>
  </si>
  <si>
    <t>kg-CO2/kg-H2</t>
  </si>
  <si>
    <t>GJ/d</t>
  </si>
  <si>
    <t>kWh/kg-H2</t>
  </si>
  <si>
    <t>degC</t>
  </si>
  <si>
    <t>Losses/day (%)</t>
  </si>
  <si>
    <t>SMR</t>
  </si>
  <si>
    <t>Hydrogen generation by Steam Methane Reforming</t>
  </si>
  <si>
    <t>Natural Gas (biogas possible)</t>
  </si>
  <si>
    <t>SMR with CCS</t>
  </si>
  <si>
    <t>Hydrogen generation by SMR with Carbon Capture and Storage</t>
  </si>
  <si>
    <t>Liquefaction Plant &amp; Storage</t>
  </si>
  <si>
    <t>Hydrogen Liquefaction by cooling to cryogenic temperatures</t>
  </si>
  <si>
    <t>SMR / Electrolysis</t>
  </si>
  <si>
    <t>Daily ammonia production (tpd)</t>
  </si>
  <si>
    <t>Annual ammonia output</t>
  </si>
  <si>
    <t>Stream days</t>
  </si>
  <si>
    <t>Opex</t>
  </si>
  <si>
    <t>MWh/t(ammonia)</t>
  </si>
  <si>
    <t>kg (H2)/t(NH3)</t>
  </si>
  <si>
    <t>tpa</t>
  </si>
  <si>
    <t>$M</t>
  </si>
  <si>
    <t>$M/year</t>
  </si>
  <si>
    <t>Ammonia Facility</t>
  </si>
  <si>
    <t>Haber-Bosch process, with air separation unit for nitrogen supply, cooling tower, and steam turbine generator for waste heat recovery</t>
  </si>
  <si>
    <t>12</t>
  </si>
  <si>
    <t>Source water</t>
  </si>
  <si>
    <t>Demineralised water produced</t>
  </si>
  <si>
    <t>Potable water  produced</t>
  </si>
  <si>
    <t>Wastewater - membrane backwash and cleaning</t>
  </si>
  <si>
    <t>Wastewater - brine production</t>
  </si>
  <si>
    <t>Recovery ratio</t>
  </si>
  <si>
    <t>Power consumption: with energy recovery</t>
  </si>
  <si>
    <t>Power consumption: without energy recovery</t>
  </si>
  <si>
    <t>Capex rate</t>
  </si>
  <si>
    <t>Opex - chemical cost</t>
  </si>
  <si>
    <t>Opex - labour cost</t>
  </si>
  <si>
    <t>m3/d</t>
  </si>
  <si>
    <t>kWh/m3 feed water</t>
  </si>
  <si>
    <t>$/ML/year feed water</t>
  </si>
  <si>
    <t xml:space="preserve">Demineralisation plant </t>
  </si>
  <si>
    <t>Using potable water to produce highly purified water for hydrogen production for a 10 MW electrolyser</t>
  </si>
  <si>
    <t>Potable water</t>
  </si>
  <si>
    <t>Desalination plant (large scale)</t>
  </si>
  <si>
    <t>Full-scale desalination for 100,000 ML/year plant to produce potable water with a recovery ratio of 0.4</t>
  </si>
  <si>
    <t>Seawater</t>
  </si>
  <si>
    <t>Cavern volume</t>
  </si>
  <si>
    <t>Maximum storage capacity</t>
  </si>
  <si>
    <t>Mean depth</t>
  </si>
  <si>
    <t>Working capacity</t>
  </si>
  <si>
    <t>Gas cycling requirements</t>
  </si>
  <si>
    <t>Operating pressure</t>
  </si>
  <si>
    <t>Operating temperature</t>
  </si>
  <si>
    <t>Capex, engineering</t>
  </si>
  <si>
    <t>Capex, below ground</t>
  </si>
  <si>
    <t>Capex, leaching and brine disposal</t>
  </si>
  <si>
    <t>Capex, above ground</t>
  </si>
  <si>
    <t>m3</t>
  </si>
  <si>
    <t>tonne</t>
  </si>
  <si>
    <t>m</t>
  </si>
  <si>
    <t>cycles/year</t>
  </si>
  <si>
    <t>bar</t>
  </si>
  <si>
    <t>deg C</t>
  </si>
  <si>
    <t>MWh/tonne</t>
  </si>
  <si>
    <t>Hydrogen storage (geological)</t>
  </si>
  <si>
    <t>Salt cavern that reflects operating conditions of existing projects in the UK and USA</t>
  </si>
  <si>
    <t>Seasonal ratings: summer typical</t>
  </si>
  <si>
    <t>Seasonal ratings: not summer</t>
  </si>
  <si>
    <t>Heat rate at minimum operation</t>
  </si>
  <si>
    <t>Heat rate at maximum operation</t>
  </si>
  <si>
    <t xml:space="preserve">Carbon capture equipment and installation costs </t>
  </si>
  <si>
    <t>NmÂ³/h</t>
  </si>
  <si>
    <t>NmÂ³/year</t>
  </si>
  <si>
    <t>Biogas digestors</t>
  </si>
  <si>
    <t>Anaerobic digestion of  organic feedstocks</t>
  </si>
  <si>
    <t>Agricultural residues, energy crops, food waste, manures, sewage, MSW</t>
  </si>
  <si>
    <t>ML/year</t>
  </si>
  <si>
    <t>Biodiesel production</t>
  </si>
  <si>
    <t>Renewable Biofuel Production</t>
  </si>
  <si>
    <t>Vegetable Oils from soybean, sunflower or safflower, Used Cooking Oil (UCO), Tallow, etc</t>
  </si>
  <si>
    <t>Assumed unit size (Electrical)</t>
  </si>
  <si>
    <t>Assumed unit size (thermal)</t>
  </si>
  <si>
    <t>Plant net power output (Electrical)</t>
  </si>
  <si>
    <t>Plant net power output (thermal)</t>
  </si>
  <si>
    <t>Seasonal ratings: summer typical (Electrical)</t>
  </si>
  <si>
    <t>Seasonal ratings: summer typical (thermal)</t>
  </si>
  <si>
    <t>Seasonal ratings: not summer (Electrical)</t>
  </si>
  <si>
    <t>Seasonal ratings: not summer (thermal)</t>
  </si>
  <si>
    <t>Total capex: net (Electrical)</t>
  </si>
  <si>
    <t>Total capex: net (Electrical plus thermal0)</t>
  </si>
  <si>
    <t>Biomass Generation - Electricity and steam</t>
  </si>
  <si>
    <t>Thermal (renewable)</t>
  </si>
  <si>
    <t>Woodchip</t>
  </si>
  <si>
    <t>$/ML/year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</si>
</sst>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0.0%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373A36"/>
      <name val="Calibri"/>
      <family val="2"/>
    </font>
    <font>
      <sz val="10"/>
      <color theme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164" fontId="6" fillId="0" borderId="1" applyNumberFormat="0" applyAlignment="0">
      <alignment horizontal="center"/>
    </xf>
    <xf numFmtId="9" fontId="8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165" fontId="4" fillId="0" borderId="2" xfId="3" applyNumberFormat="1" applyFont="1" applyFill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left" vertical="top" wrapText="1"/>
    </xf>
    <xf numFmtId="9" fontId="4" fillId="0" borderId="2" xfId="3" applyFont="1" applyFill="1" applyBorder="1" applyAlignment="1">
      <alignment horizontal="left" vertical="top" wrapText="1"/>
    </xf>
    <xf numFmtId="10" fontId="4" fillId="0" borderId="2" xfId="0" applyNumberFormat="1" applyFont="1" applyBorder="1" applyAlignment="1">
      <alignment horizontal="left" vertical="top" wrapText="1"/>
    </xf>
    <xf numFmtId="0" fontId="4" fillId="0" borderId="2" xfId="0" quotePrefix="1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3" fontId="13" fillId="0" borderId="2" xfId="0" applyNumberFormat="1" applyFont="1" applyBorder="1" applyAlignment="1">
      <alignment horizontal="left" vertical="top" wrapText="1"/>
    </xf>
    <xf numFmtId="3" fontId="11" fillId="0" borderId="2" xfId="0" applyNumberFormat="1" applyFont="1" applyBorder="1" applyAlignment="1">
      <alignment horizontal="left" vertical="top"/>
    </xf>
    <xf numFmtId="3" fontId="14" fillId="0" borderId="2" xfId="0" applyNumberFormat="1" applyFont="1" applyBorder="1" applyAlignment="1">
      <alignment horizontal="left" vertical="top"/>
    </xf>
    <xf numFmtId="3" fontId="15" fillId="0" borderId="2" xfId="0" applyNumberFormat="1" applyFont="1" applyBorder="1" applyAlignment="1">
      <alignment horizontal="left" vertical="top"/>
    </xf>
    <xf numFmtId="3" fontId="12" fillId="0" borderId="2" xfId="0" applyNumberFormat="1" applyFont="1" applyBorder="1" applyAlignment="1">
      <alignment horizontal="left"/>
    </xf>
    <xf numFmtId="166" fontId="11" fillId="0" borderId="2" xfId="0" applyNumberFormat="1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2" fontId="4" fillId="0" borderId="2" xfId="0" quotePrefix="1" applyNumberFormat="1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vertical="top" wrapText="1"/>
    </xf>
    <xf numFmtId="0" fontId="1" fillId="0" borderId="0" xfId="4" applyFont="1"/>
    <xf numFmtId="0" fontId="10" fillId="0" borderId="0" xfId="4"/>
    <xf numFmtId="0" fontId="16" fillId="0" borderId="0" xfId="4" applyFont="1"/>
    <xf numFmtId="10" fontId="4" fillId="0" borderId="2" xfId="3" applyNumberFormat="1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3" fontId="12" fillId="0" borderId="2" xfId="0" applyNumberFormat="1" applyFont="1" applyBorder="1"/>
    <xf numFmtId="3" fontId="11" fillId="0" borderId="2" xfId="0" applyNumberFormat="1" applyFont="1" applyBorder="1" applyAlignment="1">
      <alignment horizontal="left"/>
    </xf>
    <xf numFmtId="43" fontId="0" fillId="0" borderId="0" xfId="5" applyFont="1"/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 wrapText="1"/>
    </xf>
    <xf numFmtId="10" fontId="4" fillId="0" borderId="2" xfId="0" applyNumberFormat="1" applyFont="1" applyFill="1" applyBorder="1" applyAlignment="1">
      <alignment horizontal="left" vertical="top" wrapText="1"/>
    </xf>
    <xf numFmtId="3" fontId="4" fillId="0" borderId="2" xfId="0" applyNumberFormat="1" applyFont="1" applyFill="1" applyBorder="1" applyAlignment="1">
      <alignment horizontal="left" vertical="top" wrapText="1"/>
    </xf>
    <xf numFmtId="0" fontId="4" fillId="0" borderId="2" xfId="0" quotePrefix="1" applyFont="1" applyFill="1" applyBorder="1" applyAlignment="1">
      <alignment horizontal="left" vertical="top" wrapText="1"/>
    </xf>
    <xf numFmtId="43" fontId="4" fillId="0" borderId="2" xfId="5" applyFont="1" applyFill="1" applyBorder="1" applyAlignment="1">
      <alignment horizontal="left" vertical="top" wrapText="1"/>
    </xf>
    <xf numFmtId="0" fontId="0" fillId="9" borderId="2" xfId="0" applyFill="1" applyBorder="1"/>
    <xf numFmtId="0" fontId="0" fillId="0" borderId="2" xfId="0" applyBorder="1"/>
    <xf numFmtId="0" fontId="4" fillId="3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7" fillId="4" borderId="2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left" vertical="top"/>
    </xf>
    <xf numFmtId="0" fontId="7" fillId="5" borderId="2" xfId="0" applyFont="1" applyFill="1" applyBorder="1" applyAlignment="1">
      <alignment horizontal="left" vertical="top"/>
    </xf>
    <xf numFmtId="0" fontId="4" fillId="6" borderId="2" xfId="0" applyFont="1" applyFill="1" applyBorder="1" applyAlignment="1">
      <alignment horizontal="left" vertical="top" wrapText="1"/>
    </xf>
    <xf numFmtId="0" fontId="4" fillId="7" borderId="2" xfId="0" applyFont="1" applyFill="1" applyBorder="1" applyAlignment="1">
      <alignment horizontal="left" vertical="top" wrapText="1"/>
    </xf>
    <xf numFmtId="0" fontId="4" fillId="8" borderId="2" xfId="0" applyFont="1" applyFill="1" applyBorder="1" applyAlignment="1">
      <alignment horizontal="left" vertical="top" wrapText="1"/>
    </xf>
    <xf numFmtId="0" fontId="4" fillId="6" borderId="2" xfId="1" applyFont="1" applyFill="1" applyBorder="1" applyAlignment="1">
      <alignment horizontal="left" vertical="top" wrapText="1"/>
    </xf>
    <xf numFmtId="43" fontId="0" fillId="0" borderId="2" xfId="5" applyFont="1" applyBorder="1"/>
    <xf numFmtId="165" fontId="0" fillId="0" borderId="2" xfId="3" applyNumberFormat="1" applyFont="1" applyBorder="1"/>
    <xf numFmtId="0" fontId="3" fillId="9" borderId="2" xfId="0" applyFont="1" applyFill="1" applyBorder="1" applyAlignment="1">
      <alignment vertical="center"/>
    </xf>
    <xf numFmtId="0" fontId="0" fillId="10" borderId="2" xfId="0" applyFill="1" applyBorder="1"/>
    <xf numFmtId="0" fontId="0" fillId="0" borderId="2" xfId="0" applyBorder="1" applyAlignment="1">
      <alignment wrapText="1"/>
    </xf>
    <xf numFmtId="49" fontId="0" fillId="0" borderId="2" xfId="0" applyNumberFormat="1" applyBorder="1"/>
    <xf numFmtId="2" fontId="0" fillId="0" borderId="2" xfId="0" applyNumberFormat="1" applyBorder="1"/>
    <xf numFmtId="2" fontId="0" fillId="0" borderId="2" xfId="3" applyNumberFormat="1" applyFont="1" applyBorder="1"/>
    <xf numFmtId="1" fontId="0" fillId="0" borderId="2" xfId="0" applyNumberFormat="1" applyBorder="1"/>
    <xf numFmtId="2" fontId="0" fillId="0" borderId="2" xfId="0" quotePrefix="1" applyNumberFormat="1" applyBorder="1"/>
  </cellXfs>
  <cellStyles count="6">
    <cellStyle name="Accent1" xfId="1" builtinId="29"/>
    <cellStyle name="CellNum" xfId="2" xr:uid="{0C18302C-534F-46E3-8BA9-0CABB19BE369}"/>
    <cellStyle name="Comma" xfId="5" builtinId="3"/>
    <cellStyle name="Normal" xfId="0" builtinId="0"/>
    <cellStyle name="Normal 2" xfId="4" xr:uid="{D872B632-CBD3-4F85-9AC6-B239E9D367D0}"/>
    <cellStyle name="Percent" xfId="3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692A2-9AE9-4A14-B611-BBC2FCFA1EE1}">
  <sheetPr>
    <tabColor rgb="FF00B050"/>
  </sheetPr>
  <dimension ref="A1:AC6"/>
  <sheetViews>
    <sheetView tabSelected="1" workbookViewId="0"/>
  </sheetViews>
  <sheetFormatPr defaultRowHeight="14.5" x14ac:dyDescent="0.35"/>
  <cols>
    <col min="1" max="1" width="32" customWidth="1"/>
  </cols>
  <sheetData>
    <row r="1" spans="1:29" x14ac:dyDescent="0.35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  <c r="R1" s="34" t="s">
        <v>17</v>
      </c>
      <c r="S1" s="34" t="s">
        <v>18</v>
      </c>
      <c r="T1" s="34" t="s">
        <v>19</v>
      </c>
      <c r="U1" s="34" t="s">
        <v>20</v>
      </c>
      <c r="V1" s="34" t="s">
        <v>21</v>
      </c>
      <c r="W1" s="34" t="s">
        <v>22</v>
      </c>
      <c r="X1" s="34" t="s">
        <v>23</v>
      </c>
      <c r="Y1" s="34" t="s">
        <v>24</v>
      </c>
      <c r="Z1" s="34" t="s">
        <v>25</v>
      </c>
      <c r="AA1" s="34" t="s">
        <v>26</v>
      </c>
      <c r="AB1" s="34" t="s">
        <v>27</v>
      </c>
      <c r="AC1" s="34" t="s">
        <v>28</v>
      </c>
    </row>
    <row r="2" spans="1:29" x14ac:dyDescent="0.35">
      <c r="A2" s="35" t="s">
        <v>29</v>
      </c>
      <c r="B2" s="35">
        <v>29.8</v>
      </c>
      <c r="C2" s="35">
        <v>29.9</v>
      </c>
      <c r="D2" s="35">
        <v>30.1</v>
      </c>
      <c r="E2" s="35">
        <v>30.2</v>
      </c>
      <c r="F2" s="35">
        <v>30.4</v>
      </c>
      <c r="G2" s="35">
        <v>30.5</v>
      </c>
      <c r="H2" s="35">
        <v>30.7</v>
      </c>
      <c r="I2" s="35">
        <v>30.8</v>
      </c>
      <c r="J2" s="35">
        <v>31</v>
      </c>
      <c r="K2" s="35">
        <v>31</v>
      </c>
      <c r="L2" s="35">
        <v>31</v>
      </c>
      <c r="M2" s="35">
        <v>31</v>
      </c>
      <c r="N2" s="35">
        <v>31</v>
      </c>
      <c r="O2" s="35">
        <v>31</v>
      </c>
      <c r="P2" s="35">
        <v>31</v>
      </c>
      <c r="Q2" s="35">
        <v>31</v>
      </c>
      <c r="R2" s="35">
        <v>31</v>
      </c>
      <c r="S2" s="35">
        <v>31</v>
      </c>
      <c r="T2" s="35">
        <v>31</v>
      </c>
      <c r="U2" s="35">
        <v>31</v>
      </c>
      <c r="V2" s="35">
        <v>31</v>
      </c>
      <c r="W2" s="35">
        <v>31</v>
      </c>
      <c r="X2" s="35">
        <v>31</v>
      </c>
      <c r="Y2" s="35">
        <v>31</v>
      </c>
      <c r="Z2" s="35">
        <v>31</v>
      </c>
      <c r="AA2" s="35">
        <v>31</v>
      </c>
      <c r="AB2" s="35"/>
      <c r="AC2" s="35"/>
    </row>
    <row r="3" spans="1:29" x14ac:dyDescent="0.35">
      <c r="A3" s="35" t="s">
        <v>30</v>
      </c>
      <c r="B3" s="35">
        <v>36</v>
      </c>
      <c r="C3" s="35">
        <v>36</v>
      </c>
      <c r="D3" s="35">
        <v>36</v>
      </c>
      <c r="E3" s="35">
        <v>36</v>
      </c>
      <c r="F3" s="35">
        <v>36</v>
      </c>
      <c r="G3" s="35">
        <v>36</v>
      </c>
      <c r="H3" s="35">
        <v>36</v>
      </c>
      <c r="I3" s="35">
        <v>36</v>
      </c>
      <c r="J3" s="35">
        <v>36</v>
      </c>
      <c r="K3" s="35">
        <v>36</v>
      </c>
      <c r="L3" s="35">
        <v>36</v>
      </c>
      <c r="M3" s="35">
        <v>36</v>
      </c>
      <c r="N3" s="35">
        <v>36</v>
      </c>
      <c r="O3" s="35">
        <v>36</v>
      </c>
      <c r="P3" s="35">
        <v>36</v>
      </c>
      <c r="Q3" s="35">
        <v>36</v>
      </c>
      <c r="R3" s="35">
        <v>36</v>
      </c>
      <c r="S3" s="35">
        <v>36</v>
      </c>
      <c r="T3" s="35">
        <v>36</v>
      </c>
      <c r="U3" s="35">
        <v>36</v>
      </c>
      <c r="V3" s="35">
        <v>36</v>
      </c>
      <c r="W3" s="35">
        <v>36</v>
      </c>
      <c r="X3" s="35">
        <v>36</v>
      </c>
      <c r="Y3" s="35">
        <v>36</v>
      </c>
      <c r="Z3" s="35">
        <v>36</v>
      </c>
      <c r="AA3" s="35">
        <v>36</v>
      </c>
      <c r="AB3" s="35"/>
      <c r="AC3" s="35"/>
    </row>
    <row r="4" spans="1:29" x14ac:dyDescent="0.35">
      <c r="A4" s="35" t="s">
        <v>31</v>
      </c>
      <c r="B4" s="35">
        <v>50.2</v>
      </c>
      <c r="C4" s="35">
        <v>50.800000000000004</v>
      </c>
      <c r="D4" s="35">
        <v>51.400000000000006</v>
      </c>
      <c r="E4" s="35">
        <v>52.000000000000007</v>
      </c>
      <c r="F4" s="35">
        <v>52.600000000000009</v>
      </c>
      <c r="G4" s="35">
        <v>53.20000000000001</v>
      </c>
      <c r="H4" s="35">
        <v>53.800000000000011</v>
      </c>
      <c r="I4" s="35">
        <v>54.400000000000013</v>
      </c>
      <c r="J4" s="35">
        <v>55.000000000000014</v>
      </c>
      <c r="K4" s="35">
        <v>55.600000000000016</v>
      </c>
      <c r="L4" s="35">
        <v>56.200000000000017</v>
      </c>
      <c r="M4" s="35">
        <v>56.800000000000018</v>
      </c>
      <c r="N4" s="35">
        <v>57.40000000000002</v>
      </c>
      <c r="O4" s="35">
        <v>58.000000000000021</v>
      </c>
      <c r="P4" s="35">
        <v>58.600000000000023</v>
      </c>
      <c r="Q4" s="35">
        <v>59.200000000000024</v>
      </c>
      <c r="R4" s="35">
        <v>59.200000000000024</v>
      </c>
      <c r="S4" s="35">
        <v>59.200000000000024</v>
      </c>
      <c r="T4" s="35">
        <v>59.200000000000024</v>
      </c>
      <c r="U4" s="35">
        <v>59.200000000000024</v>
      </c>
      <c r="V4" s="35">
        <v>59.200000000000024</v>
      </c>
      <c r="W4" s="35">
        <v>59.200000000000024</v>
      </c>
      <c r="X4" s="35">
        <v>59.200000000000024</v>
      </c>
      <c r="Y4" s="35">
        <v>59.200000000000024</v>
      </c>
      <c r="Z4" s="35">
        <v>59.200000000000024</v>
      </c>
      <c r="AA4" s="35">
        <v>59.200000000000024</v>
      </c>
      <c r="AB4" s="35"/>
      <c r="AC4" s="35"/>
    </row>
    <row r="5" spans="1:29" x14ac:dyDescent="0.35">
      <c r="A5" s="35" t="s">
        <v>32</v>
      </c>
      <c r="B5" s="35">
        <v>35.200000000000003</v>
      </c>
      <c r="C5" s="35">
        <v>35.300000000000004</v>
      </c>
      <c r="D5" s="35">
        <v>35.400000000000006</v>
      </c>
      <c r="E5" s="35">
        <v>35.500000000000007</v>
      </c>
      <c r="F5" s="35">
        <v>35.600000000000009</v>
      </c>
      <c r="G5" s="35">
        <v>35.70000000000001</v>
      </c>
      <c r="H5" s="35">
        <v>35.800000000000011</v>
      </c>
      <c r="I5" s="35">
        <v>35.900000000000013</v>
      </c>
      <c r="J5" s="35">
        <v>36.000000000000014</v>
      </c>
      <c r="K5" s="35">
        <v>36.100000000000016</v>
      </c>
      <c r="L5" s="35">
        <v>36.200000000000017</v>
      </c>
      <c r="M5" s="35">
        <v>36.300000000000018</v>
      </c>
      <c r="N5" s="35">
        <v>36.40000000000002</v>
      </c>
      <c r="O5" s="35">
        <v>36.500000000000021</v>
      </c>
      <c r="P5" s="35">
        <v>36.600000000000023</v>
      </c>
      <c r="Q5" s="35">
        <v>36.700000000000024</v>
      </c>
      <c r="R5" s="35">
        <v>36.800000000000026</v>
      </c>
      <c r="S5" s="35">
        <v>36.900000000000027</v>
      </c>
      <c r="T5" s="35">
        <v>37.000000000000028</v>
      </c>
      <c r="U5" s="35">
        <v>37.10000000000003</v>
      </c>
      <c r="V5" s="35">
        <v>37.200000000000031</v>
      </c>
      <c r="W5" s="35">
        <v>37.300000000000033</v>
      </c>
      <c r="X5" s="35">
        <v>37.400000000000034</v>
      </c>
      <c r="Y5" s="35">
        <v>37.500000000000036</v>
      </c>
      <c r="Z5" s="35">
        <v>37.600000000000037</v>
      </c>
      <c r="AA5" s="35">
        <v>37.700000000000038</v>
      </c>
      <c r="AB5" s="35"/>
      <c r="AC5" s="35"/>
    </row>
    <row r="6" spans="1:29" x14ac:dyDescent="0.35">
      <c r="A6" s="35" t="s">
        <v>33</v>
      </c>
      <c r="B6" s="35">
        <v>34.200000000000003</v>
      </c>
      <c r="C6" s="35">
        <v>34.300000000000004</v>
      </c>
      <c r="D6" s="35">
        <v>34.400000000000006</v>
      </c>
      <c r="E6" s="35">
        <v>34.500000000000007</v>
      </c>
      <c r="F6" s="35">
        <v>34.600000000000009</v>
      </c>
      <c r="G6" s="35">
        <v>34.70000000000001</v>
      </c>
      <c r="H6" s="35">
        <v>34.800000000000011</v>
      </c>
      <c r="I6" s="35">
        <v>34.900000000000013</v>
      </c>
      <c r="J6" s="35">
        <v>35.000000000000014</v>
      </c>
      <c r="K6" s="35">
        <v>35.100000000000016</v>
      </c>
      <c r="L6" s="35">
        <v>35.200000000000017</v>
      </c>
      <c r="M6" s="35">
        <v>35.300000000000018</v>
      </c>
      <c r="N6" s="35">
        <v>35.40000000000002</v>
      </c>
      <c r="O6" s="35">
        <v>35.500000000000021</v>
      </c>
      <c r="P6" s="35">
        <v>35.600000000000023</v>
      </c>
      <c r="Q6" s="35">
        <v>35.700000000000024</v>
      </c>
      <c r="R6" s="35">
        <v>35.800000000000026</v>
      </c>
      <c r="S6" s="35">
        <v>35.900000000000027</v>
      </c>
      <c r="T6" s="35">
        <v>36.000000000000028</v>
      </c>
      <c r="U6" s="35">
        <v>36.10000000000003</v>
      </c>
      <c r="V6" s="35">
        <v>36.200000000000031</v>
      </c>
      <c r="W6" s="35">
        <v>36.300000000000033</v>
      </c>
      <c r="X6" s="35">
        <v>36.400000000000034</v>
      </c>
      <c r="Y6" s="35">
        <v>36.500000000000036</v>
      </c>
      <c r="Z6" s="35">
        <v>36.600000000000037</v>
      </c>
      <c r="AA6" s="35">
        <v>36.700000000000038</v>
      </c>
      <c r="AB6" s="35"/>
      <c r="AC6" s="35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EC085-1D37-4EC2-B7E1-A89B7AC3CAC0}">
  <sheetPr>
    <tabColor rgb="FF00B050"/>
  </sheetPr>
  <dimension ref="A1:BV44"/>
  <sheetViews>
    <sheetView zoomScale="110" zoomScaleNormal="11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defaultColWidth="9.08984375" defaultRowHeight="14.5" x14ac:dyDescent="0.35"/>
  <cols>
    <col min="1" max="1" width="64.08984375" style="1" bestFit="1" customWidth="1"/>
    <col min="2" max="74" width="18.6328125" style="1" customWidth="1"/>
    <col min="75" max="16384" width="9.08984375" style="1"/>
  </cols>
  <sheetData>
    <row r="1" spans="1:74" x14ac:dyDescent="0.35">
      <c r="A1" s="36" t="s">
        <v>34</v>
      </c>
      <c r="B1" s="36"/>
      <c r="C1" s="36"/>
      <c r="D1" s="36"/>
      <c r="E1" s="36"/>
      <c r="F1" s="36"/>
      <c r="G1" s="36"/>
      <c r="H1" s="36"/>
      <c r="I1" s="36"/>
      <c r="J1" s="37" t="s">
        <v>35</v>
      </c>
      <c r="K1" s="38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9" t="s">
        <v>36</v>
      </c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40"/>
      <c r="BV1" s="39"/>
    </row>
    <row r="2" spans="1:74" ht="58" x14ac:dyDescent="0.35">
      <c r="A2" s="41" t="s">
        <v>0</v>
      </c>
      <c r="B2" s="41" t="s">
        <v>37</v>
      </c>
      <c r="C2" s="41" t="s">
        <v>38</v>
      </c>
      <c r="D2" s="41" t="s">
        <v>39</v>
      </c>
      <c r="E2" s="41" t="s">
        <v>40</v>
      </c>
      <c r="F2" s="41" t="s">
        <v>41</v>
      </c>
      <c r="G2" s="41" t="s">
        <v>42</v>
      </c>
      <c r="H2" s="41" t="s">
        <v>43</v>
      </c>
      <c r="I2" s="41" t="s">
        <v>44</v>
      </c>
      <c r="J2" s="42" t="s">
        <v>45</v>
      </c>
      <c r="K2" s="42" t="s">
        <v>46</v>
      </c>
      <c r="L2" s="42" t="s">
        <v>47</v>
      </c>
      <c r="M2" s="42" t="s">
        <v>48</v>
      </c>
      <c r="N2" s="42" t="s">
        <v>49</v>
      </c>
      <c r="O2" s="42" t="s">
        <v>50</v>
      </c>
      <c r="P2" s="42" t="s">
        <v>51</v>
      </c>
      <c r="Q2" s="42" t="s">
        <v>52</v>
      </c>
      <c r="R2" s="42" t="s">
        <v>53</v>
      </c>
      <c r="S2" s="42" t="s">
        <v>54</v>
      </c>
      <c r="T2" s="42" t="s">
        <v>55</v>
      </c>
      <c r="U2" s="42" t="s">
        <v>56</v>
      </c>
      <c r="V2" s="42" t="s">
        <v>57</v>
      </c>
      <c r="W2" s="42" t="s">
        <v>58</v>
      </c>
      <c r="X2" s="42" t="s">
        <v>59</v>
      </c>
      <c r="Y2" s="42" t="s">
        <v>60</v>
      </c>
      <c r="Z2" s="42" t="s">
        <v>61</v>
      </c>
      <c r="AA2" s="42" t="s">
        <v>62</v>
      </c>
      <c r="AB2" s="42" t="s">
        <v>63</v>
      </c>
      <c r="AC2" s="42" t="s">
        <v>64</v>
      </c>
      <c r="AD2" s="42" t="s">
        <v>65</v>
      </c>
      <c r="AE2" s="42" t="s">
        <v>66</v>
      </c>
      <c r="AF2" s="42" t="s">
        <v>67</v>
      </c>
      <c r="AG2" s="42" t="s">
        <v>68</v>
      </c>
      <c r="AH2" s="42" t="s">
        <v>69</v>
      </c>
      <c r="AI2" s="42" t="s">
        <v>70</v>
      </c>
      <c r="AJ2" s="42" t="s">
        <v>71</v>
      </c>
      <c r="AK2" s="42" t="s">
        <v>72</v>
      </c>
      <c r="AL2" s="42" t="s">
        <v>73</v>
      </c>
      <c r="AM2" s="42" t="s">
        <v>74</v>
      </c>
      <c r="AN2" s="42" t="s">
        <v>75</v>
      </c>
      <c r="AO2" s="42" t="s">
        <v>76</v>
      </c>
      <c r="AP2" s="42" t="s">
        <v>77</v>
      </c>
      <c r="AQ2" s="42" t="s">
        <v>78</v>
      </c>
      <c r="AR2" s="42" t="s">
        <v>79</v>
      </c>
      <c r="AS2" s="42" t="s">
        <v>80</v>
      </c>
      <c r="AT2" s="42" t="s">
        <v>81</v>
      </c>
      <c r="AU2" s="42" t="s">
        <v>82</v>
      </c>
      <c r="AV2" s="42" t="s">
        <v>83</v>
      </c>
      <c r="AW2" s="42" t="s">
        <v>84</v>
      </c>
      <c r="AX2" s="42" t="s">
        <v>85</v>
      </c>
      <c r="AY2" s="42" t="s">
        <v>86</v>
      </c>
      <c r="AZ2" s="42" t="s">
        <v>87</v>
      </c>
      <c r="BA2" s="42" t="s">
        <v>88</v>
      </c>
      <c r="BB2" s="42" t="s">
        <v>89</v>
      </c>
      <c r="BC2" s="42" t="s">
        <v>90</v>
      </c>
      <c r="BD2" s="42" t="s">
        <v>91</v>
      </c>
      <c r="BE2" s="43" t="s">
        <v>92</v>
      </c>
      <c r="BF2" s="43" t="s">
        <v>93</v>
      </c>
      <c r="BG2" s="43" t="s">
        <v>94</v>
      </c>
      <c r="BH2" s="43" t="s">
        <v>95</v>
      </c>
      <c r="BI2" s="43" t="s">
        <v>96</v>
      </c>
      <c r="BJ2" s="43" t="s">
        <v>97</v>
      </c>
      <c r="BK2" s="43" t="s">
        <v>98</v>
      </c>
      <c r="BL2" s="43" t="s">
        <v>99</v>
      </c>
      <c r="BM2" s="43" t="s">
        <v>100</v>
      </c>
      <c r="BN2" s="43" t="s">
        <v>101</v>
      </c>
      <c r="BO2" s="43" t="s">
        <v>102</v>
      </c>
      <c r="BP2" s="43" t="s">
        <v>103</v>
      </c>
      <c r="BQ2" s="43" t="s">
        <v>104</v>
      </c>
      <c r="BR2" s="43" t="s">
        <v>105</v>
      </c>
      <c r="BS2" s="43" t="s">
        <v>106</v>
      </c>
      <c r="BT2" s="43" t="s">
        <v>107</v>
      </c>
      <c r="BU2" s="43" t="s">
        <v>108</v>
      </c>
      <c r="BV2" s="43" t="s">
        <v>109</v>
      </c>
    </row>
    <row r="3" spans="1:74" x14ac:dyDescent="0.35">
      <c r="A3" s="41"/>
      <c r="B3" s="41"/>
      <c r="C3" s="41"/>
      <c r="D3" s="41"/>
      <c r="E3" s="44" t="s">
        <v>110</v>
      </c>
      <c r="F3" s="44" t="s">
        <v>110</v>
      </c>
      <c r="G3" s="41" t="s">
        <v>110</v>
      </c>
      <c r="H3" s="41" t="s">
        <v>110</v>
      </c>
      <c r="I3" s="41" t="s">
        <v>110</v>
      </c>
      <c r="J3" s="42" t="s">
        <v>111</v>
      </c>
      <c r="K3" s="42" t="s">
        <v>111</v>
      </c>
      <c r="L3" s="42" t="s">
        <v>111</v>
      </c>
      <c r="M3" s="42" t="s">
        <v>111</v>
      </c>
      <c r="N3" s="42" t="s">
        <v>112</v>
      </c>
      <c r="O3" s="42" t="s">
        <v>113</v>
      </c>
      <c r="P3" s="42" t="s">
        <v>113</v>
      </c>
      <c r="Q3" s="42" t="s">
        <v>113</v>
      </c>
      <c r="R3" s="42" t="s">
        <v>113</v>
      </c>
      <c r="S3" s="42"/>
      <c r="T3" s="42" t="s">
        <v>114</v>
      </c>
      <c r="U3" s="42" t="s">
        <v>113</v>
      </c>
      <c r="V3" s="42"/>
      <c r="W3" s="42" t="s">
        <v>113</v>
      </c>
      <c r="X3" s="42" t="s">
        <v>114</v>
      </c>
      <c r="Y3" s="42" t="s">
        <v>113</v>
      </c>
      <c r="Z3" s="42" t="s">
        <v>115</v>
      </c>
      <c r="AA3" s="42" t="s">
        <v>116</v>
      </c>
      <c r="AB3" s="42" t="s">
        <v>110</v>
      </c>
      <c r="AC3" s="42" t="s">
        <v>117</v>
      </c>
      <c r="AD3" s="42" t="s">
        <v>117</v>
      </c>
      <c r="AE3" s="42" t="s">
        <v>118</v>
      </c>
      <c r="AF3" s="42" t="s">
        <v>118</v>
      </c>
      <c r="AG3" s="42" t="s">
        <v>119</v>
      </c>
      <c r="AH3" s="42" t="s">
        <v>113</v>
      </c>
      <c r="AI3" s="42" t="s">
        <v>113</v>
      </c>
      <c r="AJ3" s="42" t="s">
        <v>120</v>
      </c>
      <c r="AK3" s="42" t="s">
        <v>120</v>
      </c>
      <c r="AL3" s="42"/>
      <c r="AM3" s="42"/>
      <c r="AN3" s="42"/>
      <c r="AO3" s="42"/>
      <c r="AP3" s="42" t="s">
        <v>121</v>
      </c>
      <c r="AQ3" s="42" t="s">
        <v>122</v>
      </c>
      <c r="AR3" s="42" t="s">
        <v>123</v>
      </c>
      <c r="AS3" s="42"/>
      <c r="AT3" s="42" t="s">
        <v>124</v>
      </c>
      <c r="AU3" s="42" t="s">
        <v>110</v>
      </c>
      <c r="AV3" s="42" t="s">
        <v>113</v>
      </c>
      <c r="AW3" s="42" t="s">
        <v>113</v>
      </c>
      <c r="AX3" s="42" t="s">
        <v>113</v>
      </c>
      <c r="AY3" s="42" t="s">
        <v>113</v>
      </c>
      <c r="AZ3" s="42" t="s">
        <v>113</v>
      </c>
      <c r="BA3" s="42"/>
      <c r="BB3" s="42"/>
      <c r="BC3" s="42" t="s">
        <v>110</v>
      </c>
      <c r="BD3" s="42"/>
      <c r="BE3" s="43" t="s">
        <v>125</v>
      </c>
      <c r="BF3" s="43" t="s">
        <v>125</v>
      </c>
      <c r="BG3" s="43" t="s">
        <v>126</v>
      </c>
      <c r="BH3" s="43" t="s">
        <v>127</v>
      </c>
      <c r="BI3" s="43" t="s">
        <v>127</v>
      </c>
      <c r="BJ3" s="43" t="s">
        <v>127</v>
      </c>
      <c r="BK3" s="43" t="s">
        <v>127</v>
      </c>
      <c r="BL3" s="43" t="s">
        <v>128</v>
      </c>
      <c r="BM3" s="43" t="s">
        <v>127</v>
      </c>
      <c r="BN3" s="43" t="s">
        <v>127</v>
      </c>
      <c r="BO3" s="43"/>
      <c r="BP3" s="43" t="s">
        <v>129</v>
      </c>
      <c r="BQ3" s="43" t="s">
        <v>130</v>
      </c>
      <c r="BR3" s="43"/>
      <c r="BS3" s="43"/>
      <c r="BT3" s="43" t="s">
        <v>131</v>
      </c>
      <c r="BU3" s="43" t="s">
        <v>131</v>
      </c>
      <c r="BV3" s="43" t="s">
        <v>132</v>
      </c>
    </row>
    <row r="4" spans="1:74" ht="27" customHeight="1" x14ac:dyDescent="0.25">
      <c r="A4" s="3" t="s">
        <v>133</v>
      </c>
      <c r="B4" s="4" t="s">
        <v>134</v>
      </c>
      <c r="C4" s="4" t="s">
        <v>135</v>
      </c>
      <c r="D4" s="4">
        <v>2024</v>
      </c>
      <c r="E4" s="4">
        <v>351.5</v>
      </c>
      <c r="F4" s="4">
        <v>319.3</v>
      </c>
      <c r="G4" s="4"/>
      <c r="H4" s="4">
        <v>301.5</v>
      </c>
      <c r="I4" s="4">
        <v>334.5</v>
      </c>
      <c r="J4" s="4">
        <v>40</v>
      </c>
      <c r="K4" s="4">
        <v>25</v>
      </c>
      <c r="L4" s="4">
        <v>3</v>
      </c>
      <c r="M4" s="18">
        <v>1.75</v>
      </c>
      <c r="N4" s="4">
        <v>104</v>
      </c>
      <c r="O4" s="5">
        <v>0.46</v>
      </c>
      <c r="P4" s="5">
        <v>9.1999999999999998E-2</v>
      </c>
      <c r="Q4" s="4"/>
      <c r="R4" s="4"/>
      <c r="S4" s="4"/>
      <c r="T4" s="4"/>
      <c r="U4" s="4"/>
      <c r="V4" s="4"/>
      <c r="W4" s="4"/>
      <c r="X4" s="4"/>
      <c r="Y4" s="5">
        <v>3.5000000000000003E-2</v>
      </c>
      <c r="Z4" s="4"/>
      <c r="AA4" s="4">
        <v>12.8</v>
      </c>
      <c r="AB4" s="4"/>
      <c r="AC4" s="4">
        <v>1320</v>
      </c>
      <c r="AD4" s="4">
        <v>1320</v>
      </c>
      <c r="AE4" s="4">
        <v>9.1769999999999996</v>
      </c>
      <c r="AF4" s="4">
        <v>8.2080000000000002</v>
      </c>
      <c r="AG4" s="4"/>
      <c r="AH4" s="5">
        <v>0.439</v>
      </c>
      <c r="AI4" s="5"/>
      <c r="AJ4" s="4"/>
      <c r="AK4" s="4"/>
      <c r="AL4" s="4"/>
      <c r="AM4" s="4"/>
      <c r="AN4" s="4"/>
      <c r="AO4" s="4"/>
      <c r="AP4" s="4"/>
      <c r="AQ4" s="4"/>
      <c r="AR4" s="4"/>
      <c r="AS4" s="4"/>
      <c r="AT4" s="4">
        <v>0.02</v>
      </c>
      <c r="AU4" s="4"/>
      <c r="AV4" s="4"/>
      <c r="AW4" s="4"/>
      <c r="AX4" s="4"/>
      <c r="AY4" s="4"/>
      <c r="AZ4" s="4"/>
      <c r="BA4" s="4"/>
      <c r="BB4" s="4"/>
      <c r="BC4" s="4"/>
      <c r="BD4" s="4"/>
      <c r="BE4" s="15">
        <v>5576</v>
      </c>
      <c r="BF4" s="4"/>
      <c r="BG4" s="4"/>
      <c r="BH4" s="12">
        <v>1699623133</v>
      </c>
      <c r="BI4" s="12">
        <f t="shared" ref="BI4:BI12" si="0">BH4+BM4</f>
        <v>1852589215</v>
      </c>
      <c r="BJ4" s="12">
        <v>585009652</v>
      </c>
      <c r="BK4" s="10">
        <v>21200000</v>
      </c>
      <c r="BL4" s="10">
        <v>1600000</v>
      </c>
      <c r="BM4" s="12">
        <v>152966082</v>
      </c>
      <c r="BN4" s="12">
        <v>250718422</v>
      </c>
      <c r="BO4" s="13">
        <v>863895058</v>
      </c>
      <c r="BP4" s="4">
        <v>18.5</v>
      </c>
      <c r="BQ4" s="19">
        <v>0.11</v>
      </c>
      <c r="BR4" s="4"/>
      <c r="BS4" s="4"/>
      <c r="BT4" s="12">
        <v>22542</v>
      </c>
      <c r="BU4" s="10"/>
      <c r="BV4" s="16">
        <v>8</v>
      </c>
    </row>
    <row r="5" spans="1:74" ht="27" customHeight="1" x14ac:dyDescent="0.25">
      <c r="A5" s="3" t="s">
        <v>136</v>
      </c>
      <c r="B5" s="4" t="s">
        <v>134</v>
      </c>
      <c r="C5" s="4" t="s">
        <v>135</v>
      </c>
      <c r="D5" s="4">
        <v>2024</v>
      </c>
      <c r="E5" s="4">
        <v>364.7</v>
      </c>
      <c r="F5" s="4">
        <v>338.1</v>
      </c>
      <c r="G5" s="4"/>
      <c r="H5" s="4">
        <v>318.8</v>
      </c>
      <c r="I5" s="4">
        <v>354</v>
      </c>
      <c r="J5" s="4">
        <v>40</v>
      </c>
      <c r="K5" s="4">
        <v>25</v>
      </c>
      <c r="L5" s="4">
        <v>3</v>
      </c>
      <c r="M5" s="18">
        <v>1.75</v>
      </c>
      <c r="N5" s="4">
        <v>104</v>
      </c>
      <c r="O5" s="5">
        <v>0.46</v>
      </c>
      <c r="P5" s="5">
        <v>7.2999999999999995E-2</v>
      </c>
      <c r="Q5" s="4"/>
      <c r="R5" s="4"/>
      <c r="S5" s="4"/>
      <c r="T5" s="4"/>
      <c r="U5" s="4"/>
      <c r="V5" s="4"/>
      <c r="W5" s="4"/>
      <c r="X5" s="4"/>
      <c r="Y5" s="5">
        <v>3.5000000000000003E-2</v>
      </c>
      <c r="Z5" s="4"/>
      <c r="AA5" s="4">
        <v>12.8</v>
      </c>
      <c r="AB5" s="4"/>
      <c r="AC5" s="4">
        <v>1320</v>
      </c>
      <c r="AD5" s="4">
        <v>1320</v>
      </c>
      <c r="AE5" s="4">
        <v>8.5950000000000006</v>
      </c>
      <c r="AF5" s="4">
        <v>7.7530000000000001</v>
      </c>
      <c r="AG5" s="4"/>
      <c r="AH5" s="5">
        <v>0.46400000000000002</v>
      </c>
      <c r="AI5" s="5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15">
        <v>4756</v>
      </c>
      <c r="BF5" s="4"/>
      <c r="BG5" s="4"/>
      <c r="BH5" s="12">
        <v>1534788803</v>
      </c>
      <c r="BI5" s="11">
        <f t="shared" si="0"/>
        <v>1672919795</v>
      </c>
      <c r="BJ5" s="12">
        <v>585009652</v>
      </c>
      <c r="BK5" s="10">
        <v>21200000</v>
      </c>
      <c r="BL5" s="10">
        <v>1600000</v>
      </c>
      <c r="BM5" s="12">
        <v>138130992</v>
      </c>
      <c r="BN5" s="12">
        <v>250718422</v>
      </c>
      <c r="BO5" s="13">
        <v>699060729</v>
      </c>
      <c r="BP5" s="4">
        <v>18.5</v>
      </c>
      <c r="BQ5" s="19">
        <v>0.1075</v>
      </c>
      <c r="BR5" s="4"/>
      <c r="BS5" s="4"/>
      <c r="BT5" s="12">
        <v>19955</v>
      </c>
      <c r="BU5" s="10"/>
      <c r="BV5" s="17">
        <v>6.7</v>
      </c>
    </row>
    <row r="6" spans="1:74" ht="27" customHeight="1" x14ac:dyDescent="0.25">
      <c r="A6" s="3" t="s">
        <v>137</v>
      </c>
      <c r="B6" s="4" t="s">
        <v>134</v>
      </c>
      <c r="C6" s="4" t="s">
        <v>135</v>
      </c>
      <c r="D6" s="4">
        <v>2024</v>
      </c>
      <c r="E6" s="4">
        <v>380</v>
      </c>
      <c r="F6" s="4">
        <v>371</v>
      </c>
      <c r="G6" s="4"/>
      <c r="H6" s="4">
        <v>348</v>
      </c>
      <c r="I6" s="4">
        <v>389</v>
      </c>
      <c r="J6" s="4">
        <v>40</v>
      </c>
      <c r="K6" s="4">
        <v>25</v>
      </c>
      <c r="L6" s="4">
        <v>2.5</v>
      </c>
      <c r="M6" s="18">
        <v>1.75</v>
      </c>
      <c r="N6" s="4">
        <v>78</v>
      </c>
      <c r="O6" s="5">
        <v>0.46</v>
      </c>
      <c r="P6" s="5">
        <v>2.5000000000000001E-2</v>
      </c>
      <c r="Q6" s="4"/>
      <c r="R6" s="4"/>
      <c r="S6" s="4"/>
      <c r="T6" s="4"/>
      <c r="U6" s="4"/>
      <c r="V6" s="4"/>
      <c r="W6" s="4"/>
      <c r="X6" s="4"/>
      <c r="Y6" s="5">
        <v>3.5000000000000003E-2</v>
      </c>
      <c r="Z6" s="4"/>
      <c r="AA6" s="4">
        <v>12.8</v>
      </c>
      <c r="AB6" s="4"/>
      <c r="AC6" s="4">
        <v>1320</v>
      </c>
      <c r="AD6" s="4">
        <v>1320</v>
      </c>
      <c r="AE6" s="4">
        <v>8.2710000000000008</v>
      </c>
      <c r="AF6" s="4">
        <v>7.0679999999999996</v>
      </c>
      <c r="AG6" s="4"/>
      <c r="AH6" s="5">
        <v>0.50900000000000001</v>
      </c>
      <c r="AI6" s="5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15">
        <v>2360</v>
      </c>
      <c r="BF6" s="4"/>
      <c r="BG6" s="4"/>
      <c r="BH6" s="12">
        <v>835728075</v>
      </c>
      <c r="BI6" s="11">
        <f t="shared" si="0"/>
        <v>910943602</v>
      </c>
      <c r="BJ6" s="12">
        <v>585009652</v>
      </c>
      <c r="BK6" s="10">
        <v>21200000</v>
      </c>
      <c r="BL6" s="10">
        <v>1600000</v>
      </c>
      <c r="BM6" s="12">
        <v>75215527</v>
      </c>
      <c r="BN6" s="12">
        <v>250718422</v>
      </c>
      <c r="BO6" s="4"/>
      <c r="BP6" s="4"/>
      <c r="BQ6" s="4"/>
      <c r="BR6" s="4"/>
      <c r="BS6" s="4"/>
      <c r="BT6" s="12">
        <v>15028</v>
      </c>
      <c r="BU6" s="10"/>
      <c r="BV6" s="17">
        <v>4.0999999999999996</v>
      </c>
    </row>
    <row r="7" spans="1:74" ht="27" customHeight="1" x14ac:dyDescent="0.35">
      <c r="A7" s="3" t="s">
        <v>138</v>
      </c>
      <c r="B7" s="4" t="s">
        <v>134</v>
      </c>
      <c r="C7" s="4" t="s">
        <v>139</v>
      </c>
      <c r="D7" s="4">
        <v>2024</v>
      </c>
      <c r="E7" s="4">
        <v>196.5</v>
      </c>
      <c r="F7" s="4">
        <v>193.6</v>
      </c>
      <c r="G7" s="4"/>
      <c r="H7" s="4">
        <v>188.1</v>
      </c>
      <c r="I7" s="4">
        <v>199</v>
      </c>
      <c r="J7" s="4">
        <v>40</v>
      </c>
      <c r="K7" s="4">
        <v>25</v>
      </c>
      <c r="L7" s="4">
        <v>2</v>
      </c>
      <c r="M7" s="4">
        <v>2</v>
      </c>
      <c r="N7" s="4">
        <v>78</v>
      </c>
      <c r="O7" s="5">
        <v>0.5</v>
      </c>
      <c r="P7" s="5">
        <v>1.4999999999999999E-2</v>
      </c>
      <c r="Q7" s="4"/>
      <c r="R7" s="4"/>
      <c r="S7" s="4"/>
      <c r="T7" s="4"/>
      <c r="U7" s="4"/>
      <c r="V7" s="4"/>
      <c r="W7" s="4"/>
      <c r="X7" s="4"/>
      <c r="Y7" s="5">
        <v>0.02</v>
      </c>
      <c r="Z7" s="4"/>
      <c r="AA7" s="4">
        <v>5</v>
      </c>
      <c r="AB7" s="4"/>
      <c r="AC7" s="4">
        <v>5220</v>
      </c>
      <c r="AD7" s="4">
        <v>5220</v>
      </c>
      <c r="AE7" s="4">
        <v>14.629</v>
      </c>
      <c r="AF7" s="4">
        <v>10.489000000000001</v>
      </c>
      <c r="AG7" s="4"/>
      <c r="AH7" s="5">
        <v>0.34300000000000003</v>
      </c>
      <c r="AI7" s="5"/>
      <c r="AJ7" s="4"/>
      <c r="AK7" s="6">
        <v>2048</v>
      </c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>
        <v>2193</v>
      </c>
      <c r="BF7" s="4"/>
      <c r="BG7" s="4"/>
      <c r="BH7" s="13">
        <v>430943200</v>
      </c>
      <c r="BI7" s="11">
        <f t="shared" si="0"/>
        <v>469728088</v>
      </c>
      <c r="BJ7" s="12">
        <v>301660240</v>
      </c>
      <c r="BK7" s="10">
        <v>21200000</v>
      </c>
      <c r="BL7" s="10">
        <v>1600000</v>
      </c>
      <c r="BM7" s="13">
        <v>38784888</v>
      </c>
      <c r="BN7" s="13">
        <v>129282960</v>
      </c>
      <c r="BO7" s="4"/>
      <c r="BP7" s="4"/>
      <c r="BQ7" s="4"/>
      <c r="BR7" s="4"/>
      <c r="BS7" s="4"/>
      <c r="BT7" s="12">
        <v>17368</v>
      </c>
      <c r="BU7" s="10"/>
      <c r="BV7" s="17">
        <v>16.100000000000001</v>
      </c>
    </row>
    <row r="8" spans="1:74" ht="27" customHeight="1" x14ac:dyDescent="0.35">
      <c r="A8" s="3" t="s">
        <v>140</v>
      </c>
      <c r="B8" s="4" t="s">
        <v>134</v>
      </c>
      <c r="C8" s="4" t="s">
        <v>139</v>
      </c>
      <c r="D8" s="4">
        <v>2024</v>
      </c>
      <c r="E8" s="4">
        <v>244.3</v>
      </c>
      <c r="F8" s="4">
        <v>241.7</v>
      </c>
      <c r="G8" s="4"/>
      <c r="H8" s="4">
        <v>226.4</v>
      </c>
      <c r="I8" s="4">
        <v>258.2</v>
      </c>
      <c r="J8" s="4">
        <v>40</v>
      </c>
      <c r="K8" s="4">
        <v>25</v>
      </c>
      <c r="L8" s="4">
        <v>2</v>
      </c>
      <c r="M8" s="4">
        <v>2</v>
      </c>
      <c r="N8" s="4">
        <v>58</v>
      </c>
      <c r="O8" s="5">
        <v>0.5</v>
      </c>
      <c r="P8" s="5">
        <v>1.0999999999999999E-2</v>
      </c>
      <c r="Q8" s="4"/>
      <c r="R8" s="4"/>
      <c r="S8" s="4"/>
      <c r="T8" s="4"/>
      <c r="U8" s="4"/>
      <c r="V8" s="4"/>
      <c r="W8" s="4"/>
      <c r="X8" s="4"/>
      <c r="Y8" s="5">
        <v>0.02</v>
      </c>
      <c r="Z8" s="4"/>
      <c r="AA8" s="4">
        <v>5</v>
      </c>
      <c r="AB8" s="4"/>
      <c r="AC8" s="4">
        <v>1320</v>
      </c>
      <c r="AD8" s="4">
        <v>1320</v>
      </c>
      <c r="AE8" s="4">
        <v>16.312000000000001</v>
      </c>
      <c r="AF8" s="4">
        <v>10.811</v>
      </c>
      <c r="AG8" s="4"/>
      <c r="AH8" s="5">
        <v>0.33300000000000002</v>
      </c>
      <c r="AI8" s="5"/>
      <c r="AJ8" s="4"/>
      <c r="AK8" s="4">
        <v>276</v>
      </c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>
        <v>1189</v>
      </c>
      <c r="BF8" s="4"/>
      <c r="BG8" s="4"/>
      <c r="BH8" s="13">
        <v>290479200</v>
      </c>
      <c r="BI8" s="11">
        <f t="shared" si="0"/>
        <v>316622328</v>
      </c>
      <c r="BJ8" s="13">
        <v>203335440</v>
      </c>
      <c r="BK8" s="10">
        <v>21200000</v>
      </c>
      <c r="BL8" s="10">
        <v>1600000</v>
      </c>
      <c r="BM8" s="13">
        <v>26143128</v>
      </c>
      <c r="BN8" s="13">
        <v>87143760</v>
      </c>
      <c r="BO8" s="4"/>
      <c r="BP8" s="4"/>
      <c r="BQ8" s="4"/>
      <c r="BR8" s="4"/>
      <c r="BS8" s="4"/>
      <c r="BT8" s="12">
        <v>14066</v>
      </c>
      <c r="BU8" s="10"/>
      <c r="BV8" s="17">
        <v>8.1</v>
      </c>
    </row>
    <row r="9" spans="1:74" ht="27" customHeight="1" x14ac:dyDescent="0.35">
      <c r="A9" s="3" t="s">
        <v>141</v>
      </c>
      <c r="B9" s="4" t="s">
        <v>134</v>
      </c>
      <c r="C9" s="4" t="s">
        <v>139</v>
      </c>
      <c r="D9" s="4">
        <v>2024</v>
      </c>
      <c r="E9" s="4">
        <v>211.2</v>
      </c>
      <c r="F9" s="4">
        <v>209.1</v>
      </c>
      <c r="G9" s="4"/>
      <c r="H9" s="4">
        <v>209.1</v>
      </c>
      <c r="I9" s="4">
        <v>209.1</v>
      </c>
      <c r="J9" s="4">
        <v>40</v>
      </c>
      <c r="K9" s="4">
        <v>25</v>
      </c>
      <c r="L9" s="4">
        <v>2</v>
      </c>
      <c r="M9" s="9">
        <v>1.25</v>
      </c>
      <c r="N9" s="4">
        <v>52</v>
      </c>
      <c r="O9" s="5">
        <v>0.4</v>
      </c>
      <c r="P9" s="5">
        <v>0.01</v>
      </c>
      <c r="Q9" s="4"/>
      <c r="R9" s="4"/>
      <c r="S9" s="4"/>
      <c r="T9" s="4"/>
      <c r="U9" s="4"/>
      <c r="V9" s="4"/>
      <c r="W9" s="4"/>
      <c r="X9" s="4"/>
      <c r="Y9" s="5">
        <v>0.02</v>
      </c>
      <c r="Z9" s="4"/>
      <c r="AA9" s="4">
        <v>2.7</v>
      </c>
      <c r="AB9" s="4"/>
      <c r="AC9" s="4">
        <v>2160</v>
      </c>
      <c r="AD9" s="4">
        <v>2160</v>
      </c>
      <c r="AE9" s="4">
        <v>11.356</v>
      </c>
      <c r="AF9" s="4">
        <v>8.7899999999999991</v>
      </c>
      <c r="AG9" s="4"/>
      <c r="AH9" s="5">
        <v>0.40899999999999997</v>
      </c>
      <c r="AI9" s="5"/>
      <c r="AJ9" s="4"/>
      <c r="AK9" s="6">
        <v>1237</v>
      </c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>
        <v>1900</v>
      </c>
      <c r="BF9" s="4"/>
      <c r="BG9" s="4"/>
      <c r="BH9" s="14">
        <v>397290000</v>
      </c>
      <c r="BI9" s="11">
        <f t="shared" si="0"/>
        <v>433046100</v>
      </c>
      <c r="BJ9" s="14">
        <v>238374000</v>
      </c>
      <c r="BK9" s="10">
        <v>21200000</v>
      </c>
      <c r="BL9" s="10">
        <v>1600000</v>
      </c>
      <c r="BM9" s="14">
        <v>35756100</v>
      </c>
      <c r="BN9" s="14">
        <v>158916000</v>
      </c>
      <c r="BO9" s="4"/>
      <c r="BP9" s="4"/>
      <c r="BQ9" s="4"/>
      <c r="BR9" s="4"/>
      <c r="BS9" s="4"/>
      <c r="BT9" s="12">
        <v>29383</v>
      </c>
      <c r="BU9" s="10"/>
      <c r="BV9" s="17">
        <v>8.51</v>
      </c>
    </row>
    <row r="10" spans="1:74" ht="27" customHeight="1" x14ac:dyDescent="0.35">
      <c r="A10" s="3" t="s">
        <v>142</v>
      </c>
      <c r="B10" s="4" t="s">
        <v>134</v>
      </c>
      <c r="C10" s="4" t="s">
        <v>143</v>
      </c>
      <c r="D10" s="4">
        <v>2024</v>
      </c>
      <c r="E10" s="4">
        <v>700</v>
      </c>
      <c r="F10" s="4">
        <v>577.29999999999995</v>
      </c>
      <c r="G10" s="4"/>
      <c r="H10" s="4">
        <v>566.70000000000005</v>
      </c>
      <c r="I10" s="4">
        <v>581.70000000000005</v>
      </c>
      <c r="J10" s="4">
        <v>50</v>
      </c>
      <c r="K10" s="4">
        <v>30</v>
      </c>
      <c r="L10" s="4">
        <v>4</v>
      </c>
      <c r="M10" s="4">
        <v>2</v>
      </c>
      <c r="N10" s="4">
        <v>104</v>
      </c>
      <c r="O10" s="5">
        <v>0.3</v>
      </c>
      <c r="P10" s="5">
        <v>0.17499999999999999</v>
      </c>
      <c r="Q10" s="4"/>
      <c r="R10" s="4"/>
      <c r="S10" s="4"/>
      <c r="T10" s="4"/>
      <c r="U10" s="4"/>
      <c r="V10" s="4"/>
      <c r="W10" s="4"/>
      <c r="X10" s="4"/>
      <c r="Y10" s="5">
        <v>0.04</v>
      </c>
      <c r="Z10" s="4"/>
      <c r="AA10" s="4">
        <v>10.5</v>
      </c>
      <c r="AB10" s="4"/>
      <c r="AC10" s="4">
        <v>1200</v>
      </c>
      <c r="AD10" s="4">
        <v>1200</v>
      </c>
      <c r="AE10" s="4">
        <v>11.644</v>
      </c>
      <c r="AF10" s="4">
        <v>11.986000000000001</v>
      </c>
      <c r="AG10" s="4"/>
      <c r="AH10" s="23">
        <v>0.30030000000000001</v>
      </c>
      <c r="AI10" s="5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>
        <v>10219</v>
      </c>
      <c r="BF10" s="4"/>
      <c r="BG10" s="4"/>
      <c r="BH10" s="4">
        <v>5899518000</v>
      </c>
      <c r="BI10" s="4">
        <f t="shared" si="0"/>
        <v>7079421000</v>
      </c>
      <c r="BJ10" s="4">
        <v>1350924000</v>
      </c>
      <c r="BK10" s="4"/>
      <c r="BL10" s="4">
        <v>2279000</v>
      </c>
      <c r="BM10" s="4">
        <v>1179903000</v>
      </c>
      <c r="BN10" s="4">
        <v>2026386000</v>
      </c>
      <c r="BO10" s="4">
        <v>2522208000</v>
      </c>
      <c r="BP10" s="4">
        <v>18.5</v>
      </c>
      <c r="BQ10" s="4">
        <v>0.1075</v>
      </c>
      <c r="BR10" s="4"/>
      <c r="BS10" s="4"/>
      <c r="BT10" s="4">
        <v>94838</v>
      </c>
      <c r="BU10" s="4"/>
      <c r="BV10" s="4">
        <v>8.85</v>
      </c>
    </row>
    <row r="11" spans="1:74" ht="27" customHeight="1" x14ac:dyDescent="0.35">
      <c r="A11" s="3" t="s">
        <v>144</v>
      </c>
      <c r="B11" s="4" t="s">
        <v>134</v>
      </c>
      <c r="C11" s="4" t="s">
        <v>143</v>
      </c>
      <c r="D11" s="4">
        <v>2024</v>
      </c>
      <c r="E11" s="4">
        <v>700</v>
      </c>
      <c r="F11" s="4">
        <v>612.29999999999995</v>
      </c>
      <c r="G11" s="4"/>
      <c r="H11" s="4">
        <v>599.9</v>
      </c>
      <c r="I11" s="4">
        <v>616.29999999999995</v>
      </c>
      <c r="J11" s="4">
        <v>50</v>
      </c>
      <c r="K11" s="4">
        <v>30</v>
      </c>
      <c r="L11" s="4">
        <v>4</v>
      </c>
      <c r="M11" s="4">
        <v>2</v>
      </c>
      <c r="N11" s="4">
        <v>104</v>
      </c>
      <c r="O11" s="5">
        <v>0.3</v>
      </c>
      <c r="P11" s="5">
        <v>0.125</v>
      </c>
      <c r="Q11" s="4"/>
      <c r="R11" s="4"/>
      <c r="S11" s="4"/>
      <c r="T11" s="4"/>
      <c r="U11" s="4"/>
      <c r="V11" s="4"/>
      <c r="W11" s="4"/>
      <c r="X11" s="4"/>
      <c r="Y11" s="5">
        <v>0.04</v>
      </c>
      <c r="Z11" s="4"/>
      <c r="AA11" s="4">
        <v>10.5</v>
      </c>
      <c r="AB11" s="4"/>
      <c r="AC11" s="4">
        <v>1200</v>
      </c>
      <c r="AD11" s="4">
        <v>1200</v>
      </c>
      <c r="AE11" s="4">
        <v>10.108000000000001</v>
      </c>
      <c r="AF11" s="4">
        <v>9.891</v>
      </c>
      <c r="AG11" s="4"/>
      <c r="AH11" s="23">
        <v>0.3639</v>
      </c>
      <c r="AI11" s="5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>
        <v>8211</v>
      </c>
      <c r="BF11" s="4"/>
      <c r="BG11" s="4"/>
      <c r="BH11" s="4">
        <v>5027478000</v>
      </c>
      <c r="BI11" s="4">
        <f t="shared" si="0"/>
        <v>6032973000</v>
      </c>
      <c r="BJ11" s="4">
        <v>1350924000</v>
      </c>
      <c r="BK11" s="4"/>
      <c r="BL11" s="4">
        <v>2279000</v>
      </c>
      <c r="BM11" s="4">
        <v>1005495000</v>
      </c>
      <c r="BN11" s="4">
        <v>2026386000</v>
      </c>
      <c r="BO11" s="4">
        <v>1650168000</v>
      </c>
      <c r="BP11" s="4">
        <v>18.5</v>
      </c>
      <c r="BQ11" s="4">
        <v>0.1075</v>
      </c>
      <c r="BR11" s="4"/>
      <c r="BS11" s="4"/>
      <c r="BT11" s="4">
        <v>84720</v>
      </c>
      <c r="BU11" s="4"/>
      <c r="BV11" s="4">
        <v>7.43</v>
      </c>
    </row>
    <row r="12" spans="1:74" ht="27" customHeight="1" x14ac:dyDescent="0.35">
      <c r="A12" s="3" t="s">
        <v>145</v>
      </c>
      <c r="B12" s="4" t="s">
        <v>134</v>
      </c>
      <c r="C12" s="4" t="s">
        <v>143</v>
      </c>
      <c r="D12" s="4">
        <v>2024</v>
      </c>
      <c r="E12" s="4">
        <v>700</v>
      </c>
      <c r="F12" s="4">
        <v>671.3</v>
      </c>
      <c r="G12" s="4"/>
      <c r="H12" s="4">
        <v>658.6</v>
      </c>
      <c r="I12" s="4">
        <v>673.8</v>
      </c>
      <c r="J12" s="4">
        <v>50</v>
      </c>
      <c r="K12" s="4">
        <v>30</v>
      </c>
      <c r="L12" s="4">
        <v>4</v>
      </c>
      <c r="M12" s="4">
        <v>2</v>
      </c>
      <c r="N12" s="4">
        <v>104</v>
      </c>
      <c r="O12" s="5">
        <v>0.3</v>
      </c>
      <c r="P12" s="5">
        <v>4.1000000000000002E-2</v>
      </c>
      <c r="Q12" s="4"/>
      <c r="R12" s="4"/>
      <c r="S12" s="4"/>
      <c r="T12" s="4"/>
      <c r="U12" s="4"/>
      <c r="V12" s="4"/>
      <c r="W12" s="4"/>
      <c r="X12" s="4"/>
      <c r="Y12" s="5">
        <v>0.04</v>
      </c>
      <c r="Z12" s="4"/>
      <c r="AA12" s="4">
        <v>10.5</v>
      </c>
      <c r="AB12" s="4"/>
      <c r="AC12" s="4">
        <v>1200</v>
      </c>
      <c r="AD12" s="4">
        <v>1200</v>
      </c>
      <c r="AE12" s="4">
        <v>10.172000000000001</v>
      </c>
      <c r="AF12" s="4">
        <v>8.548</v>
      </c>
      <c r="AG12" s="4"/>
      <c r="AH12" s="23">
        <v>0.42120000000000002</v>
      </c>
      <c r="AI12" s="5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>
        <v>5031</v>
      </c>
      <c r="BF12" s="4"/>
      <c r="BG12" s="4"/>
      <c r="BH12" s="4">
        <v>3377310000</v>
      </c>
      <c r="BI12" s="4">
        <f t="shared" si="0"/>
        <v>4052772000</v>
      </c>
      <c r="BJ12" s="4">
        <v>1350924000</v>
      </c>
      <c r="BK12" s="4"/>
      <c r="BL12" s="4">
        <v>2279000</v>
      </c>
      <c r="BM12" s="4">
        <v>675462000</v>
      </c>
      <c r="BN12" s="4">
        <v>2026386000</v>
      </c>
      <c r="BO12" s="4"/>
      <c r="BP12" s="4"/>
      <c r="BQ12" s="4"/>
      <c r="BR12" s="4"/>
      <c r="BS12" s="4"/>
      <c r="BT12" s="4">
        <v>64851</v>
      </c>
      <c r="BU12" s="4"/>
      <c r="BV12" s="4">
        <v>4.68</v>
      </c>
    </row>
    <row r="13" spans="1:74" ht="27" customHeight="1" x14ac:dyDescent="0.35">
      <c r="A13" s="28" t="s">
        <v>146</v>
      </c>
      <c r="B13" s="29" t="s">
        <v>146</v>
      </c>
      <c r="C13" s="29" t="s">
        <v>147</v>
      </c>
      <c r="D13" s="29">
        <v>2024</v>
      </c>
      <c r="E13" s="29">
        <v>100</v>
      </c>
      <c r="F13" s="29">
        <v>99</v>
      </c>
      <c r="G13" s="29"/>
      <c r="H13" s="29">
        <v>99</v>
      </c>
      <c r="I13" s="29">
        <v>99</v>
      </c>
      <c r="J13" s="29">
        <v>90</v>
      </c>
      <c r="K13" s="29">
        <v>40</v>
      </c>
      <c r="L13" s="29">
        <v>3</v>
      </c>
      <c r="M13" s="29">
        <v>1.5</v>
      </c>
      <c r="N13" s="29">
        <v>125</v>
      </c>
      <c r="O13" s="5">
        <v>0.4</v>
      </c>
      <c r="P13" s="5">
        <v>0.01</v>
      </c>
      <c r="Q13" s="29"/>
      <c r="R13" s="29"/>
      <c r="S13" s="29"/>
      <c r="T13" s="29"/>
      <c r="U13" s="29"/>
      <c r="V13" s="29"/>
      <c r="W13" s="29"/>
      <c r="X13" s="29"/>
      <c r="Y13" s="30">
        <v>1.4999999999999999E-2</v>
      </c>
      <c r="Z13" s="29"/>
      <c r="AA13" s="29">
        <v>7</v>
      </c>
      <c r="AB13" s="29"/>
      <c r="AC13" s="31">
        <v>10000</v>
      </c>
      <c r="AD13" s="31">
        <v>10000</v>
      </c>
      <c r="AE13" s="29"/>
      <c r="AF13" s="29"/>
      <c r="AG13" s="29"/>
      <c r="AH13" s="5">
        <v>0.9</v>
      </c>
      <c r="AI13" s="5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31">
        <v>5250</v>
      </c>
      <c r="BG13" s="29"/>
      <c r="BH13" s="29">
        <f>BF13*100*1000</f>
        <v>525000000</v>
      </c>
      <c r="BI13" s="29">
        <f>BH13+BM13</f>
        <v>577500000</v>
      </c>
      <c r="BJ13" s="29">
        <v>105000000</v>
      </c>
      <c r="BK13" s="29"/>
      <c r="BL13" s="29"/>
      <c r="BM13" s="29">
        <v>52500000</v>
      </c>
      <c r="BN13" s="29">
        <v>420000000</v>
      </c>
      <c r="BO13" s="29"/>
      <c r="BP13" s="29"/>
      <c r="BQ13" s="29"/>
      <c r="BR13" s="29"/>
      <c r="BS13" s="29"/>
      <c r="BT13" s="31">
        <v>105000</v>
      </c>
      <c r="BU13" s="29"/>
      <c r="BV13" s="29"/>
    </row>
    <row r="14" spans="1:74" ht="27" customHeight="1" x14ac:dyDescent="0.35">
      <c r="A14" s="28" t="s">
        <v>148</v>
      </c>
      <c r="B14" s="29" t="s">
        <v>149</v>
      </c>
      <c r="C14" s="29" t="s">
        <v>147</v>
      </c>
      <c r="D14" s="29">
        <v>2024</v>
      </c>
      <c r="E14" s="31">
        <v>500</v>
      </c>
      <c r="F14" s="29">
        <v>495</v>
      </c>
      <c r="G14" s="29"/>
      <c r="H14" s="29">
        <v>495</v>
      </c>
      <c r="I14" s="29">
        <v>495</v>
      </c>
      <c r="J14" s="29">
        <v>90</v>
      </c>
      <c r="K14" s="29">
        <v>40</v>
      </c>
      <c r="L14" s="29">
        <v>4</v>
      </c>
      <c r="M14" s="29">
        <v>2</v>
      </c>
      <c r="N14" s="29">
        <v>125</v>
      </c>
      <c r="O14" s="5">
        <v>0.4</v>
      </c>
      <c r="P14" s="5">
        <v>0.01</v>
      </c>
      <c r="Q14" s="29"/>
      <c r="R14" s="29"/>
      <c r="S14" s="29"/>
      <c r="T14" s="29"/>
      <c r="U14" s="29"/>
      <c r="V14" s="29"/>
      <c r="W14" s="29"/>
      <c r="X14" s="29"/>
      <c r="Y14" s="30">
        <v>1.4999999999999999E-2</v>
      </c>
      <c r="Z14" s="29"/>
      <c r="AA14" s="32">
        <v>11</v>
      </c>
      <c r="AB14" s="29"/>
      <c r="AC14" s="31">
        <v>10000</v>
      </c>
      <c r="AD14" s="31">
        <v>10000</v>
      </c>
      <c r="AE14" s="29"/>
      <c r="AF14" s="29"/>
      <c r="AG14" s="29"/>
      <c r="AH14" s="5">
        <v>0.77500000000000002</v>
      </c>
      <c r="AI14" s="5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>
        <v>550</v>
      </c>
      <c r="AV14" s="29">
        <v>77.5</v>
      </c>
      <c r="AW14" s="29"/>
      <c r="AX14" s="29"/>
      <c r="AY14" s="29"/>
      <c r="AZ14" s="29"/>
      <c r="BA14" s="29"/>
      <c r="BB14" s="29"/>
      <c r="BC14" s="29"/>
      <c r="BD14" s="29"/>
      <c r="BE14" s="29"/>
      <c r="BF14" s="29">
        <f>(5000+9000)/2</f>
        <v>7000</v>
      </c>
      <c r="BG14" s="31"/>
      <c r="BH14" s="31">
        <f>BF14*500*1000</f>
        <v>3500000000</v>
      </c>
      <c r="BI14" s="31">
        <f>BH14+BM14</f>
        <v>3800000000</v>
      </c>
      <c r="BJ14" s="31">
        <f>(300+750)/2*1000000</f>
        <v>525000000</v>
      </c>
      <c r="BK14" s="29"/>
      <c r="BL14" s="29"/>
      <c r="BM14" s="31">
        <f>(200+400)/2*1000000</f>
        <v>300000000</v>
      </c>
      <c r="BN14" s="31">
        <f>(2200+3750)/2*1000000</f>
        <v>2975000000</v>
      </c>
      <c r="BO14" s="29"/>
      <c r="BP14" s="29"/>
      <c r="BQ14" s="29"/>
      <c r="BR14" s="29"/>
      <c r="BS14" s="29"/>
      <c r="BT14" s="31">
        <v>95000</v>
      </c>
      <c r="BU14" s="29"/>
      <c r="BV14" s="29"/>
    </row>
    <row r="15" spans="1:74" ht="27" customHeight="1" x14ac:dyDescent="0.35">
      <c r="A15" s="28" t="s">
        <v>150</v>
      </c>
      <c r="B15" s="29" t="s">
        <v>149</v>
      </c>
      <c r="C15" s="29" t="s">
        <v>147</v>
      </c>
      <c r="D15" s="29">
        <v>2024</v>
      </c>
      <c r="E15" s="31">
        <v>2000</v>
      </c>
      <c r="F15" s="29">
        <v>1980</v>
      </c>
      <c r="G15" s="29"/>
      <c r="H15" s="29">
        <v>1980</v>
      </c>
      <c r="I15" s="29">
        <v>1980</v>
      </c>
      <c r="J15" s="29">
        <v>90</v>
      </c>
      <c r="K15" s="29">
        <v>40</v>
      </c>
      <c r="L15" s="29">
        <v>4</v>
      </c>
      <c r="M15" s="29">
        <v>2</v>
      </c>
      <c r="N15" s="29">
        <v>200</v>
      </c>
      <c r="O15" s="5">
        <v>0.4</v>
      </c>
      <c r="P15" s="5">
        <v>0.01</v>
      </c>
      <c r="Q15" s="29"/>
      <c r="R15" s="29"/>
      <c r="S15" s="29"/>
      <c r="T15" s="29"/>
      <c r="U15" s="29"/>
      <c r="V15" s="29"/>
      <c r="W15" s="29"/>
      <c r="X15" s="29"/>
      <c r="Y15" s="30">
        <v>1.4999999999999999E-2</v>
      </c>
      <c r="Z15" s="29"/>
      <c r="AA15" s="32">
        <v>11</v>
      </c>
      <c r="AB15" s="29"/>
      <c r="AC15" s="31">
        <v>10000</v>
      </c>
      <c r="AD15" s="31">
        <v>10000</v>
      </c>
      <c r="AE15" s="29"/>
      <c r="AF15" s="29"/>
      <c r="AG15" s="29"/>
      <c r="AH15" s="5">
        <v>0.77500000000000002</v>
      </c>
      <c r="AI15" s="5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>
        <v>2200</v>
      </c>
      <c r="AV15" s="29">
        <v>77.5</v>
      </c>
      <c r="AW15" s="29"/>
      <c r="AX15" s="29"/>
      <c r="AY15" s="29"/>
      <c r="AZ15" s="29"/>
      <c r="BA15" s="29"/>
      <c r="BB15" s="29"/>
      <c r="BC15" s="29"/>
      <c r="BD15" s="29"/>
      <c r="BE15" s="29"/>
      <c r="BF15" s="29">
        <f>(4200+7350)/2</f>
        <v>5775</v>
      </c>
      <c r="BG15" s="31"/>
      <c r="BH15" s="31">
        <f>BF15*2000*1000</f>
        <v>11550000000</v>
      </c>
      <c r="BI15" s="31">
        <f>BH15+BM15</f>
        <v>12862500000</v>
      </c>
      <c r="BJ15" s="31">
        <f>(1050+2625)/2*1000000</f>
        <v>1837500000</v>
      </c>
      <c r="BK15" s="29"/>
      <c r="BL15" s="29"/>
      <c r="BM15" s="31">
        <f>1250000000*1.05</f>
        <v>1312500000</v>
      </c>
      <c r="BN15" s="31">
        <f>(7350+12075)/2*1000000</f>
        <v>9712500000</v>
      </c>
      <c r="BO15" s="29"/>
      <c r="BP15" s="29"/>
      <c r="BQ15" s="29"/>
      <c r="BR15" s="29"/>
      <c r="BS15" s="29"/>
      <c r="BT15" s="31">
        <v>73500</v>
      </c>
      <c r="BU15" s="29"/>
      <c r="BV15" s="29"/>
    </row>
    <row r="16" spans="1:74" ht="27" customHeight="1" x14ac:dyDescent="0.35">
      <c r="A16" s="28" t="s">
        <v>151</v>
      </c>
      <c r="B16" s="29" t="s">
        <v>149</v>
      </c>
      <c r="C16" s="29" t="s">
        <v>147</v>
      </c>
      <c r="D16" s="29">
        <v>2024</v>
      </c>
      <c r="E16" s="31">
        <v>2000</v>
      </c>
      <c r="F16" s="29">
        <v>1980</v>
      </c>
      <c r="G16" s="29"/>
      <c r="H16" s="29">
        <v>1980</v>
      </c>
      <c r="I16" s="29">
        <v>1980</v>
      </c>
      <c r="J16" s="29">
        <v>90</v>
      </c>
      <c r="K16" s="29">
        <v>40</v>
      </c>
      <c r="L16" s="29">
        <v>4</v>
      </c>
      <c r="M16" s="29">
        <v>2</v>
      </c>
      <c r="N16" s="29">
        <v>200</v>
      </c>
      <c r="O16" s="5">
        <v>0.4</v>
      </c>
      <c r="P16" s="5">
        <v>0.01</v>
      </c>
      <c r="Q16" s="29"/>
      <c r="R16" s="29"/>
      <c r="S16" s="29"/>
      <c r="T16" s="29"/>
      <c r="U16" s="29"/>
      <c r="V16" s="29"/>
      <c r="W16" s="29"/>
      <c r="X16" s="29"/>
      <c r="Y16" s="30">
        <v>1.4999999999999999E-2</v>
      </c>
      <c r="Z16" s="29"/>
      <c r="AA16" s="32">
        <v>11</v>
      </c>
      <c r="AB16" s="29"/>
      <c r="AC16" s="31">
        <v>10000</v>
      </c>
      <c r="AD16" s="31">
        <v>10000</v>
      </c>
      <c r="AE16" s="29"/>
      <c r="AF16" s="29"/>
      <c r="AG16" s="29"/>
      <c r="AH16" s="5">
        <v>0.77500000000000002</v>
      </c>
      <c r="AI16" s="5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>
        <v>2200</v>
      </c>
      <c r="AV16" s="29">
        <v>77.5</v>
      </c>
      <c r="AW16" s="29"/>
      <c r="AX16" s="29"/>
      <c r="AY16" s="29"/>
      <c r="AZ16" s="29"/>
      <c r="BA16" s="29"/>
      <c r="BB16" s="29"/>
      <c r="BC16" s="29"/>
      <c r="BD16" s="29"/>
      <c r="BE16" s="29"/>
      <c r="BF16" s="29">
        <f>(5250+8400)/2</f>
        <v>6825</v>
      </c>
      <c r="BG16" s="31"/>
      <c r="BH16" s="31">
        <f>BF16*2000*1000</f>
        <v>13650000000</v>
      </c>
      <c r="BI16" s="31">
        <f>BH16+BM16</f>
        <v>15487500000</v>
      </c>
      <c r="BJ16" s="31">
        <f>(1575+2625)/2*1000000</f>
        <v>2100000000</v>
      </c>
      <c r="BK16" s="29"/>
      <c r="BL16" s="29"/>
      <c r="BM16" s="31">
        <f>(1575+2100)/2*1000000</f>
        <v>1837500000</v>
      </c>
      <c r="BN16" s="31">
        <f>(8925+14175)/2*1000000</f>
        <v>11550000000</v>
      </c>
      <c r="BO16" s="29"/>
      <c r="BP16" s="29"/>
      <c r="BQ16" s="29"/>
      <c r="BR16" s="29"/>
      <c r="BS16" s="29"/>
      <c r="BT16" s="31">
        <v>84000</v>
      </c>
      <c r="BU16" s="29"/>
      <c r="BV16" s="29"/>
    </row>
    <row r="17" spans="1:74" ht="27" customHeight="1" x14ac:dyDescent="0.35">
      <c r="A17" s="3" t="s">
        <v>152</v>
      </c>
      <c r="B17" s="4" t="s">
        <v>149</v>
      </c>
      <c r="C17" s="4" t="s">
        <v>147</v>
      </c>
      <c r="D17" s="4">
        <v>2024</v>
      </c>
      <c r="E17" s="4">
        <v>200</v>
      </c>
      <c r="F17" s="4">
        <v>198.3</v>
      </c>
      <c r="G17" s="4"/>
      <c r="H17" s="4">
        <v>198.3</v>
      </c>
      <c r="I17" s="4">
        <v>198.3</v>
      </c>
      <c r="J17" s="4">
        <v>20</v>
      </c>
      <c r="K17" s="4">
        <v>20</v>
      </c>
      <c r="L17" s="4">
        <v>1.5</v>
      </c>
      <c r="M17" s="4">
        <v>1</v>
      </c>
      <c r="N17" s="4">
        <v>44</v>
      </c>
      <c r="O17" s="5"/>
      <c r="P17" s="5">
        <v>8.499999999999952E-3</v>
      </c>
      <c r="Q17" s="4"/>
      <c r="R17" s="4"/>
      <c r="S17" s="4"/>
      <c r="T17" s="4"/>
      <c r="U17" s="4"/>
      <c r="V17" s="4"/>
      <c r="W17" s="4"/>
      <c r="X17" s="4"/>
      <c r="Y17" s="5">
        <v>1.4999999999999999E-2</v>
      </c>
      <c r="Z17" s="4"/>
      <c r="AA17" s="4"/>
      <c r="AB17" s="4"/>
      <c r="AC17" s="4">
        <v>600000</v>
      </c>
      <c r="AD17" s="4">
        <v>600000</v>
      </c>
      <c r="AE17" s="4"/>
      <c r="AF17" s="4"/>
      <c r="AG17" s="4"/>
      <c r="AH17" s="5">
        <v>0.84</v>
      </c>
      <c r="AI17" s="5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7">
        <v>0.92</v>
      </c>
      <c r="AX17" s="7">
        <v>0.92</v>
      </c>
      <c r="AY17" s="7">
        <v>1</v>
      </c>
      <c r="AZ17" s="7">
        <v>0</v>
      </c>
      <c r="BA17" s="4">
        <v>7300</v>
      </c>
      <c r="BB17" s="7">
        <v>1</v>
      </c>
      <c r="BC17" s="4"/>
      <c r="BD17" s="4"/>
      <c r="BE17" s="4">
        <v>526</v>
      </c>
      <c r="BF17" s="4"/>
      <c r="BG17" s="4">
        <v>326</v>
      </c>
      <c r="BH17" s="4">
        <v>170500000</v>
      </c>
      <c r="BI17" s="4">
        <f>BH17+BM17</f>
        <v>180500000</v>
      </c>
      <c r="BJ17" s="4">
        <v>141300000</v>
      </c>
      <c r="BK17" s="4"/>
      <c r="BL17" s="4"/>
      <c r="BM17" s="4">
        <v>10000000</v>
      </c>
      <c r="BN17" s="4">
        <v>29200000</v>
      </c>
      <c r="BO17" s="4"/>
      <c r="BP17" s="4"/>
      <c r="BQ17" s="4"/>
      <c r="BR17" s="4"/>
      <c r="BS17" s="4"/>
      <c r="BT17" s="4">
        <v>5400</v>
      </c>
      <c r="BU17" s="4">
        <v>3600</v>
      </c>
      <c r="BV17" s="4"/>
    </row>
    <row r="18" spans="1:74" ht="27" customHeight="1" x14ac:dyDescent="0.35">
      <c r="A18" s="3" t="s">
        <v>153</v>
      </c>
      <c r="B18" s="4" t="s">
        <v>149</v>
      </c>
      <c r="C18" s="4" t="s">
        <v>147</v>
      </c>
      <c r="D18" s="4">
        <v>2024</v>
      </c>
      <c r="E18" s="4">
        <v>200</v>
      </c>
      <c r="F18" s="4">
        <v>198.1</v>
      </c>
      <c r="G18" s="4"/>
      <c r="H18" s="4">
        <v>198.1</v>
      </c>
      <c r="I18" s="4">
        <v>198.1</v>
      </c>
      <c r="J18" s="4">
        <v>20</v>
      </c>
      <c r="K18" s="4">
        <v>20</v>
      </c>
      <c r="L18" s="4">
        <v>1.5</v>
      </c>
      <c r="M18" s="4">
        <v>1.2</v>
      </c>
      <c r="N18" s="4">
        <v>52</v>
      </c>
      <c r="O18" s="5"/>
      <c r="P18" s="5">
        <v>9.5000000000000639E-3</v>
      </c>
      <c r="Q18" s="4"/>
      <c r="R18" s="4"/>
      <c r="S18" s="4"/>
      <c r="T18" s="4"/>
      <c r="U18" s="4"/>
      <c r="V18" s="4"/>
      <c r="W18" s="4"/>
      <c r="X18" s="4"/>
      <c r="Y18" s="5">
        <v>1.4999999999999999E-2</v>
      </c>
      <c r="Z18" s="4"/>
      <c r="AA18" s="4"/>
      <c r="AB18" s="4"/>
      <c r="AC18" s="4">
        <v>600000</v>
      </c>
      <c r="AD18" s="4">
        <v>600000</v>
      </c>
      <c r="AE18" s="4"/>
      <c r="AF18" s="4"/>
      <c r="AG18" s="4"/>
      <c r="AH18" s="5">
        <v>0.84</v>
      </c>
      <c r="AI18" s="5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7">
        <v>0.92</v>
      </c>
      <c r="AX18" s="7">
        <v>0.92</v>
      </c>
      <c r="AY18" s="7">
        <v>1</v>
      </c>
      <c r="AZ18" s="7">
        <v>0</v>
      </c>
      <c r="BA18" s="4">
        <v>7300</v>
      </c>
      <c r="BB18" s="7">
        <v>1</v>
      </c>
      <c r="BC18" s="4"/>
      <c r="BD18" s="4"/>
      <c r="BE18" s="4">
        <v>526</v>
      </c>
      <c r="BF18" s="4"/>
      <c r="BG18" s="4">
        <v>314</v>
      </c>
      <c r="BH18" s="4">
        <v>230800000</v>
      </c>
      <c r="BI18" s="4">
        <f t="shared" ref="BI18:BI20" si="1">BH18+BM18</f>
        <v>240800000</v>
      </c>
      <c r="BJ18" s="4">
        <v>191300000</v>
      </c>
      <c r="BK18" s="4"/>
      <c r="BL18" s="4"/>
      <c r="BM18" s="4">
        <v>10000000</v>
      </c>
      <c r="BN18" s="4">
        <v>39500000</v>
      </c>
      <c r="BO18" s="4"/>
      <c r="BP18" s="4"/>
      <c r="BQ18" s="4"/>
      <c r="BR18" s="4"/>
      <c r="BS18" s="4"/>
      <c r="BT18" s="4">
        <v>8000</v>
      </c>
      <c r="BU18" s="4">
        <v>5300</v>
      </c>
      <c r="BV18" s="4"/>
    </row>
    <row r="19" spans="1:74" ht="27" customHeight="1" x14ac:dyDescent="0.35">
      <c r="A19" s="3" t="s">
        <v>154</v>
      </c>
      <c r="B19" s="4" t="s">
        <v>149</v>
      </c>
      <c r="C19" s="4" t="s">
        <v>147</v>
      </c>
      <c r="D19" s="4">
        <v>2024</v>
      </c>
      <c r="E19" s="4">
        <v>200</v>
      </c>
      <c r="F19" s="4">
        <v>197.6</v>
      </c>
      <c r="G19" s="4"/>
      <c r="H19" s="4">
        <v>197.6</v>
      </c>
      <c r="I19" s="4">
        <v>197.6</v>
      </c>
      <c r="J19" s="4">
        <v>20</v>
      </c>
      <c r="K19" s="4">
        <v>20</v>
      </c>
      <c r="L19" s="4">
        <v>1.5</v>
      </c>
      <c r="M19" s="4">
        <v>1.4</v>
      </c>
      <c r="N19" s="4">
        <v>60</v>
      </c>
      <c r="O19" s="5"/>
      <c r="P19" s="5">
        <v>1.2000000000000011E-2</v>
      </c>
      <c r="Q19" s="4"/>
      <c r="R19" s="4"/>
      <c r="S19" s="4"/>
      <c r="T19" s="4"/>
      <c r="U19" s="4"/>
      <c r="V19" s="4"/>
      <c r="W19" s="4"/>
      <c r="X19" s="4"/>
      <c r="Y19" s="5">
        <v>1.4999999999999999E-2</v>
      </c>
      <c r="Z19" s="4"/>
      <c r="AA19" s="4"/>
      <c r="AB19" s="4"/>
      <c r="AC19" s="4">
        <v>600000</v>
      </c>
      <c r="AD19" s="4">
        <v>600000</v>
      </c>
      <c r="AE19" s="4"/>
      <c r="AF19" s="4"/>
      <c r="AG19" s="4"/>
      <c r="AH19" s="5">
        <v>0.85</v>
      </c>
      <c r="AI19" s="5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7">
        <v>0.92500000000000004</v>
      </c>
      <c r="AX19" s="7">
        <v>0.92500000000000004</v>
      </c>
      <c r="AY19" s="7">
        <v>1</v>
      </c>
      <c r="AZ19" s="7">
        <v>0</v>
      </c>
      <c r="BA19" s="4">
        <v>7300</v>
      </c>
      <c r="BB19" s="7">
        <v>1</v>
      </c>
      <c r="BC19" s="4"/>
      <c r="BD19" s="4"/>
      <c r="BE19" s="4">
        <v>525</v>
      </c>
      <c r="BF19" s="4"/>
      <c r="BG19" s="4">
        <v>274</v>
      </c>
      <c r="BH19" s="4">
        <v>324100000</v>
      </c>
      <c r="BI19" s="4">
        <f t="shared" si="1"/>
        <v>334100000</v>
      </c>
      <c r="BJ19" s="4">
        <v>268600000</v>
      </c>
      <c r="BK19" s="4"/>
      <c r="BL19" s="4"/>
      <c r="BM19" s="4">
        <v>10000000</v>
      </c>
      <c r="BN19" s="4">
        <v>55500000</v>
      </c>
      <c r="BO19" s="4"/>
      <c r="BP19" s="4"/>
      <c r="BQ19" s="4"/>
      <c r="BR19" s="4"/>
      <c r="BS19" s="4"/>
      <c r="BT19" s="4">
        <v>12800</v>
      </c>
      <c r="BU19" s="4">
        <v>8400</v>
      </c>
      <c r="BV19" s="4"/>
    </row>
    <row r="20" spans="1:74" ht="27" customHeight="1" x14ac:dyDescent="0.35">
      <c r="A20" s="3" t="s">
        <v>155</v>
      </c>
      <c r="B20" s="4" t="s">
        <v>149</v>
      </c>
      <c r="C20" s="4" t="s">
        <v>147</v>
      </c>
      <c r="D20" s="4">
        <v>2024</v>
      </c>
      <c r="E20" s="4">
        <v>200</v>
      </c>
      <c r="F20" s="4">
        <v>196.5</v>
      </c>
      <c r="G20" s="4"/>
      <c r="H20" s="4">
        <v>196.5</v>
      </c>
      <c r="I20" s="4">
        <v>196.5</v>
      </c>
      <c r="J20" s="4">
        <v>20</v>
      </c>
      <c r="K20" s="4">
        <v>20</v>
      </c>
      <c r="L20" s="4">
        <v>1.5</v>
      </c>
      <c r="M20" s="4">
        <v>1.6</v>
      </c>
      <c r="N20" s="4">
        <v>68</v>
      </c>
      <c r="O20" s="5"/>
      <c r="P20" s="5">
        <v>1.749999999999996E-2</v>
      </c>
      <c r="Q20" s="4"/>
      <c r="R20" s="4"/>
      <c r="S20" s="4"/>
      <c r="T20" s="4"/>
      <c r="U20" s="4"/>
      <c r="V20" s="4"/>
      <c r="W20" s="4"/>
      <c r="X20" s="4"/>
      <c r="Y20" s="5">
        <v>1.4999999999999999E-2</v>
      </c>
      <c r="Z20" s="4"/>
      <c r="AA20" s="4"/>
      <c r="AB20" s="4"/>
      <c r="AC20" s="4">
        <v>600000</v>
      </c>
      <c r="AD20" s="4">
        <v>600000</v>
      </c>
      <c r="AE20" s="4"/>
      <c r="AF20" s="4"/>
      <c r="AG20" s="4"/>
      <c r="AH20" s="5">
        <v>0.85</v>
      </c>
      <c r="AI20" s="5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7">
        <v>0.93</v>
      </c>
      <c r="AX20" s="7">
        <v>0.93</v>
      </c>
      <c r="AY20" s="7">
        <v>1</v>
      </c>
      <c r="AZ20" s="7">
        <v>0</v>
      </c>
      <c r="BA20" s="4">
        <v>7300</v>
      </c>
      <c r="BB20" s="7">
        <v>1</v>
      </c>
      <c r="BC20" s="4"/>
      <c r="BD20" s="4"/>
      <c r="BE20" s="4">
        <v>522</v>
      </c>
      <c r="BF20" s="4"/>
      <c r="BG20" s="4">
        <v>266</v>
      </c>
      <c r="BH20" s="4">
        <v>530000000</v>
      </c>
      <c r="BI20" s="4">
        <f t="shared" si="1"/>
        <v>540000000</v>
      </c>
      <c r="BJ20" s="4">
        <v>439300000</v>
      </c>
      <c r="BK20" s="4"/>
      <c r="BL20" s="4"/>
      <c r="BM20" s="4">
        <v>10000000</v>
      </c>
      <c r="BN20" s="4">
        <v>90700000</v>
      </c>
      <c r="BO20" s="4"/>
      <c r="BP20" s="4"/>
      <c r="BQ20" s="4"/>
      <c r="BR20" s="4"/>
      <c r="BS20" s="4"/>
      <c r="BT20" s="4">
        <v>22500</v>
      </c>
      <c r="BU20" s="4">
        <v>14800</v>
      </c>
      <c r="BV20" s="4"/>
    </row>
    <row r="21" spans="1:74" ht="27" customHeight="1" x14ac:dyDescent="0.35">
      <c r="A21" s="3" t="s">
        <v>156</v>
      </c>
      <c r="B21" s="4" t="s">
        <v>149</v>
      </c>
      <c r="C21" s="4" t="s">
        <v>147</v>
      </c>
      <c r="D21" s="4">
        <v>2024</v>
      </c>
      <c r="E21" s="4">
        <v>200</v>
      </c>
      <c r="F21" s="4">
        <v>188</v>
      </c>
      <c r="G21" s="4"/>
      <c r="H21" s="4">
        <v>188</v>
      </c>
      <c r="I21" s="4">
        <v>188</v>
      </c>
      <c r="J21" s="4">
        <v>25</v>
      </c>
      <c r="K21" s="4">
        <v>25</v>
      </c>
      <c r="L21" s="4">
        <v>2</v>
      </c>
      <c r="M21" s="4">
        <v>1.5</v>
      </c>
      <c r="N21" s="4">
        <v>78</v>
      </c>
      <c r="O21" s="5"/>
      <c r="P21" s="5">
        <v>6.0000000000000053E-2</v>
      </c>
      <c r="Q21" s="4"/>
      <c r="R21" s="4"/>
      <c r="S21" s="4"/>
      <c r="T21" s="4"/>
      <c r="U21" s="4"/>
      <c r="V21" s="4"/>
      <c r="W21" s="4"/>
      <c r="X21" s="4"/>
      <c r="Y21" s="5">
        <v>1.4999999999999999E-2</v>
      </c>
      <c r="Z21" s="4"/>
      <c r="AA21" s="4"/>
      <c r="AB21" s="4"/>
      <c r="AC21" s="4">
        <v>600000</v>
      </c>
      <c r="AD21" s="4">
        <v>600000</v>
      </c>
      <c r="AE21" s="4"/>
      <c r="AF21" s="4"/>
      <c r="AG21" s="4"/>
      <c r="AH21" s="5">
        <v>0.62</v>
      </c>
      <c r="AI21" s="5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7">
        <v>0.81</v>
      </c>
      <c r="AX21" s="7">
        <v>0.81</v>
      </c>
      <c r="AY21" s="7">
        <v>1</v>
      </c>
      <c r="AZ21" s="7">
        <v>0</v>
      </c>
      <c r="BA21" s="6">
        <v>13500</v>
      </c>
      <c r="BB21" s="7"/>
      <c r="BC21" s="4"/>
      <c r="BD21" s="4"/>
      <c r="BE21" s="4">
        <v>2936</v>
      </c>
      <c r="BF21" s="4"/>
      <c r="BG21" s="4">
        <v>290</v>
      </c>
      <c r="BH21" s="4">
        <v>1981000000</v>
      </c>
      <c r="BI21" s="4">
        <f>BH21+BM21</f>
        <v>1996000000</v>
      </c>
      <c r="BJ21" s="4">
        <v>1624000000</v>
      </c>
      <c r="BK21" s="4"/>
      <c r="BL21" s="4"/>
      <c r="BM21" s="4">
        <v>15000000</v>
      </c>
      <c r="BN21" s="4">
        <v>357000000</v>
      </c>
      <c r="BO21" s="4"/>
      <c r="BP21" s="4"/>
      <c r="BQ21" s="4"/>
      <c r="BR21" s="4"/>
      <c r="BS21" s="4"/>
      <c r="BT21" s="4">
        <v>510000</v>
      </c>
      <c r="BU21" s="4"/>
      <c r="BV21" s="4"/>
    </row>
    <row r="22" spans="1:74" ht="27" customHeight="1" x14ac:dyDescent="0.35">
      <c r="A22" s="3" t="s">
        <v>157</v>
      </c>
      <c r="B22" s="4" t="s">
        <v>149</v>
      </c>
      <c r="C22" s="4" t="s">
        <v>147</v>
      </c>
      <c r="D22" s="4">
        <v>2024</v>
      </c>
      <c r="E22" s="4">
        <v>200</v>
      </c>
      <c r="F22" s="4">
        <v>188</v>
      </c>
      <c r="G22" s="4"/>
      <c r="H22" s="4">
        <v>188</v>
      </c>
      <c r="I22" s="4">
        <v>188</v>
      </c>
      <c r="J22" s="4">
        <v>25</v>
      </c>
      <c r="K22" s="4">
        <v>25</v>
      </c>
      <c r="L22" s="4">
        <v>2</v>
      </c>
      <c r="M22" s="4">
        <v>2</v>
      </c>
      <c r="N22" s="4">
        <v>104</v>
      </c>
      <c r="O22" s="5"/>
      <c r="P22" s="5">
        <v>6.0000000000000053E-2</v>
      </c>
      <c r="Q22" s="4"/>
      <c r="R22" s="4"/>
      <c r="S22" s="4"/>
      <c r="T22" s="4"/>
      <c r="U22" s="4"/>
      <c r="V22" s="4"/>
      <c r="W22" s="4"/>
      <c r="X22" s="4"/>
      <c r="Y22" s="5">
        <v>1.4999999999999999E-2</v>
      </c>
      <c r="Z22" s="4"/>
      <c r="AA22" s="4"/>
      <c r="AB22" s="4"/>
      <c r="AC22" s="4">
        <v>600000</v>
      </c>
      <c r="AD22" s="4">
        <v>600000</v>
      </c>
      <c r="AE22" s="4"/>
      <c r="AF22" s="4"/>
      <c r="AG22" s="4"/>
      <c r="AH22" s="5">
        <v>0.62</v>
      </c>
      <c r="AI22" s="5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7">
        <v>0.81</v>
      </c>
      <c r="AX22" s="7">
        <v>0.81</v>
      </c>
      <c r="AY22" s="7">
        <v>1</v>
      </c>
      <c r="AZ22" s="7">
        <v>0</v>
      </c>
      <c r="BA22" s="4"/>
      <c r="BB22" s="7"/>
      <c r="BC22" s="4"/>
      <c r="BD22" s="4"/>
      <c r="BE22" s="4">
        <v>2936</v>
      </c>
      <c r="BF22" s="4"/>
      <c r="BG22" s="4">
        <v>290</v>
      </c>
      <c r="BH22" s="4">
        <v>3375000000</v>
      </c>
      <c r="BI22" s="4">
        <f>BH22+BM22</f>
        <v>3390000000</v>
      </c>
      <c r="BJ22" s="4">
        <v>2767000000</v>
      </c>
      <c r="BK22" s="4"/>
      <c r="BL22" s="4"/>
      <c r="BM22" s="4">
        <v>15000000</v>
      </c>
      <c r="BN22" s="4">
        <v>608000000</v>
      </c>
      <c r="BO22" s="4"/>
      <c r="BP22" s="4"/>
      <c r="BQ22" s="4"/>
      <c r="BR22" s="4"/>
      <c r="BS22" s="4"/>
      <c r="BT22" s="4">
        <v>79000</v>
      </c>
      <c r="BU22" s="4"/>
      <c r="BV22" s="4"/>
    </row>
    <row r="23" spans="1:74" ht="27" customHeight="1" x14ac:dyDescent="0.35">
      <c r="A23" s="3" t="s">
        <v>158</v>
      </c>
      <c r="B23" s="4" t="s">
        <v>149</v>
      </c>
      <c r="C23" s="4" t="s">
        <v>147</v>
      </c>
      <c r="D23" s="4">
        <v>2024</v>
      </c>
      <c r="E23" s="4">
        <v>200</v>
      </c>
      <c r="F23" s="4">
        <v>198.3</v>
      </c>
      <c r="G23" s="4"/>
      <c r="H23" s="4">
        <v>198.3</v>
      </c>
      <c r="I23" s="4">
        <v>198.3</v>
      </c>
      <c r="J23" s="4">
        <v>20</v>
      </c>
      <c r="K23" s="4">
        <v>20</v>
      </c>
      <c r="L23" s="4">
        <v>2</v>
      </c>
      <c r="M23" s="4">
        <v>1</v>
      </c>
      <c r="N23" s="4">
        <v>44</v>
      </c>
      <c r="O23" s="5"/>
      <c r="P23" s="23">
        <v>8.499999999999952E-3</v>
      </c>
      <c r="Q23" s="4"/>
      <c r="R23" s="4"/>
      <c r="S23" s="4"/>
      <c r="T23" s="4"/>
      <c r="U23" s="4"/>
      <c r="V23" s="4"/>
      <c r="W23" s="4"/>
      <c r="X23" s="4"/>
      <c r="Y23" s="5">
        <v>1.4999999999999999E-2</v>
      </c>
      <c r="Z23" s="4"/>
      <c r="AA23" s="4"/>
      <c r="AB23" s="4"/>
      <c r="AC23" s="4">
        <v>600000</v>
      </c>
      <c r="AD23" s="4">
        <v>600000</v>
      </c>
      <c r="AE23" s="4"/>
      <c r="AF23" s="4"/>
      <c r="AG23" s="4"/>
      <c r="AH23" s="5">
        <v>0.84</v>
      </c>
      <c r="AI23" s="5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7">
        <v>0.92</v>
      </c>
      <c r="AX23" s="7">
        <v>0.92</v>
      </c>
      <c r="AY23" s="7">
        <v>1</v>
      </c>
      <c r="AZ23" s="7">
        <v>0</v>
      </c>
      <c r="BA23" s="4">
        <v>7300</v>
      </c>
      <c r="BB23" s="7">
        <v>1</v>
      </c>
      <c r="BC23" s="4"/>
      <c r="BD23" s="4"/>
      <c r="BE23" s="4">
        <v>471</v>
      </c>
      <c r="BF23" s="4"/>
      <c r="BG23" s="4">
        <v>326</v>
      </c>
      <c r="BH23" s="4">
        <v>159300000</v>
      </c>
      <c r="BI23" s="4">
        <f>BH23+BM23</f>
        <v>169300000</v>
      </c>
      <c r="BJ23" s="4">
        <v>13200000</v>
      </c>
      <c r="BK23" s="4"/>
      <c r="BL23" s="4"/>
      <c r="BM23" s="4">
        <v>10000000</v>
      </c>
      <c r="BN23" s="4">
        <v>27300000</v>
      </c>
      <c r="BO23" s="4"/>
      <c r="BP23" s="4"/>
      <c r="BQ23" s="4"/>
      <c r="BR23" s="4"/>
      <c r="BS23" s="4"/>
      <c r="BT23" s="4">
        <v>5400</v>
      </c>
      <c r="BU23" s="4">
        <v>3600</v>
      </c>
      <c r="BV23" s="4"/>
    </row>
    <row r="24" spans="1:74" ht="27" customHeight="1" x14ac:dyDescent="0.35">
      <c r="A24" s="3" t="s">
        <v>159</v>
      </c>
      <c r="B24" s="4" t="s">
        <v>149</v>
      </c>
      <c r="C24" s="4" t="s">
        <v>147</v>
      </c>
      <c r="D24" s="4">
        <v>2024</v>
      </c>
      <c r="E24" s="4">
        <v>200</v>
      </c>
      <c r="F24" s="4">
        <v>198.1</v>
      </c>
      <c r="G24" s="4"/>
      <c r="H24" s="4">
        <v>198.1</v>
      </c>
      <c r="I24" s="4">
        <v>198.1</v>
      </c>
      <c r="J24" s="4">
        <v>20</v>
      </c>
      <c r="K24" s="4">
        <v>20</v>
      </c>
      <c r="L24" s="4">
        <v>2</v>
      </c>
      <c r="M24" s="4">
        <v>1.2</v>
      </c>
      <c r="N24" s="4">
        <v>52</v>
      </c>
      <c r="O24" s="5"/>
      <c r="P24" s="23">
        <v>9.5000000000000639E-3</v>
      </c>
      <c r="Q24" s="4"/>
      <c r="R24" s="4"/>
      <c r="S24" s="4"/>
      <c r="T24" s="4"/>
      <c r="U24" s="4"/>
      <c r="V24" s="4"/>
      <c r="W24" s="4"/>
      <c r="X24" s="4"/>
      <c r="Y24" s="5">
        <v>1.4999999999999999E-2</v>
      </c>
      <c r="Z24" s="4"/>
      <c r="AA24" s="4"/>
      <c r="AB24" s="4"/>
      <c r="AC24" s="4">
        <v>600000</v>
      </c>
      <c r="AD24" s="4">
        <v>600000</v>
      </c>
      <c r="AE24" s="4"/>
      <c r="AF24" s="4"/>
      <c r="AG24" s="4"/>
      <c r="AH24" s="5">
        <v>0.84</v>
      </c>
      <c r="AI24" s="5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7">
        <v>0.92</v>
      </c>
      <c r="AX24" s="7">
        <v>0.92</v>
      </c>
      <c r="AY24" s="7">
        <v>1</v>
      </c>
      <c r="AZ24" s="7">
        <v>0</v>
      </c>
      <c r="BA24" s="4">
        <v>7300</v>
      </c>
      <c r="BB24" s="7">
        <v>1</v>
      </c>
      <c r="BC24" s="4"/>
      <c r="BD24" s="4"/>
      <c r="BE24" s="4">
        <v>471</v>
      </c>
      <c r="BF24" s="4"/>
      <c r="BG24" s="4">
        <v>314</v>
      </c>
      <c r="BH24" s="4">
        <v>219700000</v>
      </c>
      <c r="BI24" s="4">
        <f t="shared" ref="BI24:BI26" si="2">BH24+BM24</f>
        <v>229700000</v>
      </c>
      <c r="BJ24" s="4">
        <v>182100000</v>
      </c>
      <c r="BK24" s="4"/>
      <c r="BL24" s="4"/>
      <c r="BM24" s="4">
        <v>10000000</v>
      </c>
      <c r="BN24" s="4">
        <v>37600000</v>
      </c>
      <c r="BO24" s="4"/>
      <c r="BP24" s="4"/>
      <c r="BQ24" s="4"/>
      <c r="BR24" s="4"/>
      <c r="BS24" s="4"/>
      <c r="BT24" s="4">
        <v>8000</v>
      </c>
      <c r="BU24" s="4">
        <v>5300</v>
      </c>
      <c r="BV24" s="4"/>
    </row>
    <row r="25" spans="1:74" ht="27" customHeight="1" x14ac:dyDescent="0.35">
      <c r="A25" s="3" t="s">
        <v>160</v>
      </c>
      <c r="B25" s="4" t="s">
        <v>149</v>
      </c>
      <c r="C25" s="4" t="s">
        <v>147</v>
      </c>
      <c r="D25" s="4">
        <v>2024</v>
      </c>
      <c r="E25" s="4">
        <v>200</v>
      </c>
      <c r="F25" s="4">
        <v>197.6</v>
      </c>
      <c r="G25" s="4"/>
      <c r="H25" s="4">
        <v>197.6</v>
      </c>
      <c r="I25" s="4">
        <v>197.6</v>
      </c>
      <c r="J25" s="4">
        <v>20</v>
      </c>
      <c r="K25" s="4">
        <v>20</v>
      </c>
      <c r="L25" s="4">
        <v>2</v>
      </c>
      <c r="M25" s="4">
        <v>1.4</v>
      </c>
      <c r="N25" s="4">
        <v>60</v>
      </c>
      <c r="O25" s="5"/>
      <c r="P25" s="5">
        <v>1.2000000000000011E-2</v>
      </c>
      <c r="Q25" s="4"/>
      <c r="R25" s="4"/>
      <c r="S25" s="4"/>
      <c r="T25" s="4"/>
      <c r="U25" s="4"/>
      <c r="V25" s="4"/>
      <c r="W25" s="4"/>
      <c r="X25" s="4"/>
      <c r="Y25" s="5">
        <v>1.4999999999999999E-2</v>
      </c>
      <c r="Z25" s="4"/>
      <c r="AA25" s="4"/>
      <c r="AB25" s="4"/>
      <c r="AC25" s="4">
        <v>600000</v>
      </c>
      <c r="AD25" s="4">
        <v>600000</v>
      </c>
      <c r="AE25" s="4"/>
      <c r="AF25" s="4"/>
      <c r="AG25" s="4"/>
      <c r="AH25" s="5">
        <v>0.85</v>
      </c>
      <c r="AI25" s="5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7">
        <v>0.92500000000000004</v>
      </c>
      <c r="AX25" s="7">
        <v>0.92500000000000004</v>
      </c>
      <c r="AY25" s="7">
        <v>1</v>
      </c>
      <c r="AZ25" s="7">
        <v>0</v>
      </c>
      <c r="BA25" s="4">
        <v>7300</v>
      </c>
      <c r="BB25" s="7">
        <v>1</v>
      </c>
      <c r="BC25" s="4"/>
      <c r="BD25" s="4"/>
      <c r="BE25" s="4">
        <v>471</v>
      </c>
      <c r="BF25" s="4"/>
      <c r="BG25" s="4">
        <v>274</v>
      </c>
      <c r="BH25" s="4">
        <v>313300000</v>
      </c>
      <c r="BI25" s="4">
        <f t="shared" si="2"/>
        <v>323300000</v>
      </c>
      <c r="BJ25" s="4">
        <v>259700000</v>
      </c>
      <c r="BK25" s="4"/>
      <c r="BL25" s="4"/>
      <c r="BM25" s="4">
        <v>10000000</v>
      </c>
      <c r="BN25" s="4">
        <v>53600000</v>
      </c>
      <c r="BO25" s="4"/>
      <c r="BP25" s="4"/>
      <c r="BQ25" s="4"/>
      <c r="BR25" s="4"/>
      <c r="BS25" s="4"/>
      <c r="BT25" s="4">
        <v>12800</v>
      </c>
      <c r="BU25" s="4">
        <v>8400</v>
      </c>
      <c r="BV25" s="4"/>
    </row>
    <row r="26" spans="1:74" ht="27" customHeight="1" x14ac:dyDescent="0.35">
      <c r="A26" s="3" t="s">
        <v>161</v>
      </c>
      <c r="B26" s="4" t="s">
        <v>149</v>
      </c>
      <c r="C26" s="4" t="s">
        <v>147</v>
      </c>
      <c r="D26" s="4">
        <v>2024</v>
      </c>
      <c r="E26" s="4">
        <v>200</v>
      </c>
      <c r="F26" s="4">
        <v>196.5</v>
      </c>
      <c r="G26" s="4"/>
      <c r="H26" s="4">
        <v>196.5</v>
      </c>
      <c r="I26" s="4">
        <v>196.5</v>
      </c>
      <c r="J26" s="4">
        <v>20</v>
      </c>
      <c r="K26" s="4">
        <v>20</v>
      </c>
      <c r="L26" s="4">
        <v>2</v>
      </c>
      <c r="M26" s="4">
        <v>1.6</v>
      </c>
      <c r="N26" s="4">
        <v>68</v>
      </c>
      <c r="O26" s="5"/>
      <c r="P26" s="23">
        <v>1.749999999999996E-2</v>
      </c>
      <c r="Q26" s="4"/>
      <c r="R26" s="4"/>
      <c r="S26" s="4"/>
      <c r="T26" s="4"/>
      <c r="U26" s="4"/>
      <c r="V26" s="4"/>
      <c r="W26" s="4"/>
      <c r="X26" s="4"/>
      <c r="Y26" s="5">
        <v>1.4999999999999999E-2</v>
      </c>
      <c r="Z26" s="4"/>
      <c r="AA26" s="4"/>
      <c r="AB26" s="4"/>
      <c r="AC26" s="4">
        <v>600000</v>
      </c>
      <c r="AD26" s="4">
        <v>600000</v>
      </c>
      <c r="AE26" s="4"/>
      <c r="AF26" s="4"/>
      <c r="AG26" s="4"/>
      <c r="AH26" s="5">
        <v>0.85</v>
      </c>
      <c r="AI26" s="5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7">
        <v>0.93</v>
      </c>
      <c r="AX26" s="7">
        <v>0.93</v>
      </c>
      <c r="AY26" s="7">
        <v>1</v>
      </c>
      <c r="AZ26" s="7">
        <v>0</v>
      </c>
      <c r="BA26" s="4">
        <v>7300</v>
      </c>
      <c r="BB26" s="7">
        <v>1</v>
      </c>
      <c r="BC26" s="4"/>
      <c r="BD26" s="4"/>
      <c r="BE26" s="4">
        <v>471</v>
      </c>
      <c r="BF26" s="4"/>
      <c r="BG26" s="4">
        <v>266</v>
      </c>
      <c r="BH26" s="4">
        <v>519700000</v>
      </c>
      <c r="BI26" s="4">
        <f t="shared" si="2"/>
        <v>529700000</v>
      </c>
      <c r="BJ26" s="4">
        <v>430800000</v>
      </c>
      <c r="BK26" s="4"/>
      <c r="BL26" s="4"/>
      <c r="BM26" s="4">
        <v>10000000</v>
      </c>
      <c r="BN26" s="4">
        <v>88900000</v>
      </c>
      <c r="BO26" s="4"/>
      <c r="BP26" s="4"/>
      <c r="BQ26" s="4"/>
      <c r="BR26" s="4"/>
      <c r="BS26" s="4"/>
      <c r="BT26" s="4">
        <v>22500</v>
      </c>
      <c r="BU26" s="4">
        <v>14800</v>
      </c>
      <c r="BV26" s="4"/>
    </row>
    <row r="27" spans="1:74" ht="27" customHeight="1" x14ac:dyDescent="0.35">
      <c r="A27" s="3" t="s">
        <v>162</v>
      </c>
      <c r="B27" s="4" t="s">
        <v>149</v>
      </c>
      <c r="C27" s="4" t="s">
        <v>147</v>
      </c>
      <c r="D27" s="4">
        <v>2024</v>
      </c>
      <c r="E27" s="4">
        <v>200</v>
      </c>
      <c r="F27" s="4">
        <v>188</v>
      </c>
      <c r="G27" s="4"/>
      <c r="H27" s="4">
        <v>188</v>
      </c>
      <c r="I27" s="4">
        <v>188</v>
      </c>
      <c r="J27" s="4">
        <v>25</v>
      </c>
      <c r="K27" s="4">
        <v>25</v>
      </c>
      <c r="L27" s="4">
        <v>2</v>
      </c>
      <c r="M27" s="4">
        <v>1.5</v>
      </c>
      <c r="N27" s="4">
        <v>78</v>
      </c>
      <c r="O27" s="5"/>
      <c r="P27" s="5">
        <v>6.0000000000000053E-2</v>
      </c>
      <c r="Q27" s="4"/>
      <c r="R27" s="4"/>
      <c r="S27" s="4"/>
      <c r="T27" s="4"/>
      <c r="U27" s="4"/>
      <c r="V27" s="4"/>
      <c r="W27" s="4"/>
      <c r="X27" s="4"/>
      <c r="Y27" s="23">
        <v>2.2499999999999999E-2</v>
      </c>
      <c r="Z27" s="4"/>
      <c r="AA27" s="4"/>
      <c r="AB27" s="4"/>
      <c r="AC27" s="4">
        <v>600000</v>
      </c>
      <c r="AD27" s="4">
        <v>600000</v>
      </c>
      <c r="AE27" s="4"/>
      <c r="AF27" s="4"/>
      <c r="AG27" s="4"/>
      <c r="AH27" s="5">
        <v>0.62</v>
      </c>
      <c r="AI27" s="5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7">
        <v>0.81</v>
      </c>
      <c r="AX27" s="7">
        <v>0.81</v>
      </c>
      <c r="AY27" s="7">
        <v>1</v>
      </c>
      <c r="AZ27" s="7">
        <v>0</v>
      </c>
      <c r="BA27" s="4">
        <v>18000</v>
      </c>
      <c r="BB27" s="7">
        <v>1</v>
      </c>
      <c r="BC27" s="4"/>
      <c r="BD27" s="4"/>
      <c r="BE27" s="4">
        <v>2876</v>
      </c>
      <c r="BF27" s="4"/>
      <c r="BG27" s="4">
        <v>290</v>
      </c>
      <c r="BH27" s="4">
        <v>1969000000</v>
      </c>
      <c r="BI27" s="4">
        <f>BH27+BM27</f>
        <v>1984000000</v>
      </c>
      <c r="BJ27" s="4">
        <v>1615000000</v>
      </c>
      <c r="BK27" s="4"/>
      <c r="BL27" s="4"/>
      <c r="BM27" s="4">
        <v>15000000</v>
      </c>
      <c r="BN27" s="4">
        <v>354000000</v>
      </c>
      <c r="BO27" s="4"/>
      <c r="BP27" s="4"/>
      <c r="BQ27" s="4"/>
      <c r="BR27" s="4"/>
      <c r="BS27" s="4"/>
      <c r="BT27" s="4">
        <v>51000</v>
      </c>
      <c r="BU27" s="4"/>
      <c r="BV27" s="4"/>
    </row>
    <row r="28" spans="1:74" ht="27" customHeight="1" x14ac:dyDescent="0.35">
      <c r="A28" s="3" t="s">
        <v>163</v>
      </c>
      <c r="B28" s="4" t="s">
        <v>149</v>
      </c>
      <c r="C28" s="4" t="s">
        <v>147</v>
      </c>
      <c r="D28" s="4">
        <v>2024</v>
      </c>
      <c r="E28" s="4">
        <v>200</v>
      </c>
      <c r="F28" s="4">
        <v>188</v>
      </c>
      <c r="G28" s="4"/>
      <c r="H28" s="4">
        <v>188</v>
      </c>
      <c r="I28" s="4">
        <v>188</v>
      </c>
      <c r="J28" s="4">
        <v>25</v>
      </c>
      <c r="K28" s="4">
        <v>25</v>
      </c>
      <c r="L28" s="4">
        <v>2</v>
      </c>
      <c r="M28" s="4">
        <v>2</v>
      </c>
      <c r="N28" s="4">
        <v>104</v>
      </c>
      <c r="O28" s="5"/>
      <c r="P28" s="5">
        <v>6.0000000000000053E-2</v>
      </c>
      <c r="Q28" s="4"/>
      <c r="R28" s="4"/>
      <c r="S28" s="4"/>
      <c r="T28" s="4"/>
      <c r="U28" s="4"/>
      <c r="V28" s="4"/>
      <c r="W28" s="4"/>
      <c r="X28" s="4"/>
      <c r="Y28" s="23">
        <v>2.2499999999999999E-2</v>
      </c>
      <c r="Z28" s="4"/>
      <c r="AA28" s="4"/>
      <c r="AB28" s="4"/>
      <c r="AC28" s="4">
        <v>600000</v>
      </c>
      <c r="AD28" s="4">
        <v>600000</v>
      </c>
      <c r="AE28" s="4"/>
      <c r="AF28" s="4"/>
      <c r="AG28" s="4"/>
      <c r="AH28" s="5">
        <v>0.62</v>
      </c>
      <c r="AI28" s="5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7">
        <v>0.81</v>
      </c>
      <c r="AX28" s="7">
        <v>0.81</v>
      </c>
      <c r="AY28" s="7">
        <v>1</v>
      </c>
      <c r="AZ28" s="7">
        <v>0</v>
      </c>
      <c r="BA28" s="4">
        <v>18000</v>
      </c>
      <c r="BB28" s="7">
        <v>1</v>
      </c>
      <c r="BC28" s="4"/>
      <c r="BD28" s="4"/>
      <c r="BE28" s="4">
        <v>2876</v>
      </c>
      <c r="BF28" s="4"/>
      <c r="BG28" s="4">
        <v>290</v>
      </c>
      <c r="BH28" s="4">
        <v>3363000000</v>
      </c>
      <c r="BI28" s="4">
        <f>BH28+BM28</f>
        <v>3378000000</v>
      </c>
      <c r="BJ28" s="4">
        <v>2757000000</v>
      </c>
      <c r="BK28" s="4"/>
      <c r="BL28" s="4"/>
      <c r="BM28" s="4">
        <v>15000000</v>
      </c>
      <c r="BN28" s="4">
        <v>6706000000</v>
      </c>
      <c r="BO28" s="4"/>
      <c r="BP28" s="4"/>
      <c r="BQ28" s="4"/>
      <c r="BR28" s="4"/>
      <c r="BS28" s="4"/>
      <c r="BT28" s="4">
        <v>79000</v>
      </c>
      <c r="BU28" s="4"/>
      <c r="BV28" s="4"/>
    </row>
    <row r="29" spans="1:74" ht="27" customHeight="1" x14ac:dyDescent="0.35">
      <c r="A29" s="3" t="s">
        <v>164</v>
      </c>
      <c r="B29" s="4" t="s">
        <v>149</v>
      </c>
      <c r="C29" s="4" t="s">
        <v>147</v>
      </c>
      <c r="D29" s="4">
        <v>2024</v>
      </c>
      <c r="E29" s="4">
        <v>5.0000000000000001E-3</v>
      </c>
      <c r="F29" s="4">
        <v>4.9500000000000004E-3</v>
      </c>
      <c r="G29" s="4"/>
      <c r="H29" s="4">
        <v>4.9500000000000004E-3</v>
      </c>
      <c r="I29" s="4">
        <v>4.9500000000000004E-3</v>
      </c>
      <c r="J29" s="4">
        <v>10</v>
      </c>
      <c r="K29" s="4">
        <v>10</v>
      </c>
      <c r="L29" s="19">
        <v>0.24640657084188911</v>
      </c>
      <c r="M29" s="4"/>
      <c r="N29" s="4"/>
      <c r="O29" s="5"/>
      <c r="P29" s="5">
        <v>1.0000000000000009E-2</v>
      </c>
      <c r="Q29" s="4"/>
      <c r="R29" s="4"/>
      <c r="S29" s="4"/>
      <c r="T29" s="4"/>
      <c r="U29" s="4"/>
      <c r="V29" s="4"/>
      <c r="W29" s="4"/>
      <c r="X29" s="4"/>
      <c r="Y29" s="5">
        <v>4.2999999999999997E-2</v>
      </c>
      <c r="Z29" s="4"/>
      <c r="AA29" s="4"/>
      <c r="AB29" s="4"/>
      <c r="AC29" s="4">
        <v>600000</v>
      </c>
      <c r="AD29" s="4">
        <v>600000</v>
      </c>
      <c r="AE29" s="4"/>
      <c r="AF29" s="4"/>
      <c r="AG29" s="4"/>
      <c r="AH29" s="5">
        <v>0.9</v>
      </c>
      <c r="AI29" s="5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7">
        <v>0.95</v>
      </c>
      <c r="AX29" s="7">
        <v>0.95</v>
      </c>
      <c r="AY29" s="7">
        <v>1</v>
      </c>
      <c r="AZ29" s="7">
        <v>0</v>
      </c>
      <c r="BA29" s="4">
        <v>3653</v>
      </c>
      <c r="BB29" s="7">
        <v>1</v>
      </c>
      <c r="BC29" s="4"/>
      <c r="BD29" s="4"/>
      <c r="BE29" s="4"/>
      <c r="BF29" s="4"/>
      <c r="BG29" s="4"/>
      <c r="BH29" s="4">
        <v>13500</v>
      </c>
      <c r="BI29" s="4"/>
      <c r="BJ29" s="4">
        <v>10800</v>
      </c>
      <c r="BK29" s="4"/>
      <c r="BL29" s="4"/>
      <c r="BM29" s="4"/>
      <c r="BN29" s="4">
        <v>2700</v>
      </c>
      <c r="BO29" s="4"/>
      <c r="BP29" s="4"/>
      <c r="BQ29" s="4"/>
      <c r="BR29" s="4"/>
      <c r="BS29" s="4"/>
      <c r="BT29" s="4"/>
      <c r="BU29" s="4"/>
      <c r="BV29" s="4"/>
    </row>
    <row r="30" spans="1:74" ht="27" customHeight="1" x14ac:dyDescent="0.35">
      <c r="A30" s="3" t="s">
        <v>165</v>
      </c>
      <c r="B30" s="4" t="s">
        <v>149</v>
      </c>
      <c r="C30" s="4" t="s">
        <v>147</v>
      </c>
      <c r="D30" s="4">
        <v>2024</v>
      </c>
      <c r="E30" s="4">
        <v>200</v>
      </c>
      <c r="F30" s="4">
        <v>200</v>
      </c>
      <c r="G30" s="4"/>
      <c r="H30" s="4">
        <v>200</v>
      </c>
      <c r="I30" s="4">
        <v>200</v>
      </c>
      <c r="J30" s="4">
        <v>40</v>
      </c>
      <c r="K30" s="4">
        <v>30</v>
      </c>
      <c r="L30" s="4">
        <v>2.5</v>
      </c>
      <c r="M30" s="4">
        <v>1</v>
      </c>
      <c r="N30" s="4">
        <v>104</v>
      </c>
      <c r="O30" s="5"/>
      <c r="P30" s="5">
        <v>0</v>
      </c>
      <c r="Q30" s="4"/>
      <c r="R30" s="4"/>
      <c r="S30" s="4"/>
      <c r="T30" s="4"/>
      <c r="U30" s="4"/>
      <c r="V30" s="4"/>
      <c r="W30" s="4"/>
      <c r="X30" s="4"/>
      <c r="Y30" s="5">
        <v>0.02</v>
      </c>
      <c r="Z30" s="4"/>
      <c r="AA30" s="4"/>
      <c r="AB30" s="4"/>
      <c r="AC30" s="4">
        <v>3000</v>
      </c>
      <c r="AD30" s="4">
        <v>3000</v>
      </c>
      <c r="AE30" s="4"/>
      <c r="AF30" s="4"/>
      <c r="AG30" s="4"/>
      <c r="AH30" s="5">
        <v>0.625</v>
      </c>
      <c r="AI30" s="5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7">
        <v>1</v>
      </c>
      <c r="AZ30" s="7">
        <v>0</v>
      </c>
      <c r="BA30" s="4">
        <v>20000</v>
      </c>
      <c r="BB30" s="7"/>
      <c r="BC30" s="4"/>
      <c r="BD30" s="4"/>
      <c r="BE30" s="4">
        <v>1935</v>
      </c>
      <c r="BF30" s="4"/>
      <c r="BG30" s="4">
        <v>228</v>
      </c>
      <c r="BH30" s="4">
        <v>1480000000</v>
      </c>
      <c r="BI30" s="4">
        <f>BH30+BM30</f>
        <v>1517023000</v>
      </c>
      <c r="BJ30" s="4">
        <v>1037000000</v>
      </c>
      <c r="BK30" s="4"/>
      <c r="BL30" s="4"/>
      <c r="BM30" s="4">
        <v>37023000</v>
      </c>
      <c r="BN30" s="4">
        <v>444300000</v>
      </c>
      <c r="BO30" s="4"/>
      <c r="BP30" s="4"/>
      <c r="BQ30" s="4"/>
      <c r="BR30" s="4"/>
      <c r="BS30" s="4"/>
      <c r="BT30" s="4">
        <v>36570</v>
      </c>
      <c r="BU30" s="4"/>
      <c r="BV30" s="4">
        <v>4.45</v>
      </c>
    </row>
    <row r="31" spans="1:74" ht="27" customHeight="1" x14ac:dyDescent="0.35">
      <c r="A31" s="3" t="s">
        <v>166</v>
      </c>
      <c r="B31" s="4" t="s">
        <v>149</v>
      </c>
      <c r="C31" s="4" t="s">
        <v>147</v>
      </c>
      <c r="D31" s="4">
        <v>2024</v>
      </c>
      <c r="E31" s="4">
        <v>50</v>
      </c>
      <c r="F31" s="4">
        <v>50</v>
      </c>
      <c r="G31" s="4"/>
      <c r="H31" s="4">
        <v>50</v>
      </c>
      <c r="I31" s="4">
        <v>50</v>
      </c>
      <c r="J31" s="4">
        <v>40</v>
      </c>
      <c r="K31" s="4">
        <v>30</v>
      </c>
      <c r="L31" s="4">
        <v>2.5</v>
      </c>
      <c r="M31" s="4">
        <v>1</v>
      </c>
      <c r="N31" s="4">
        <v>104</v>
      </c>
      <c r="O31" s="5"/>
      <c r="P31" s="5">
        <v>0</v>
      </c>
      <c r="Q31" s="4"/>
      <c r="R31" s="4"/>
      <c r="S31" s="4"/>
      <c r="T31" s="4"/>
      <c r="U31" s="4"/>
      <c r="V31" s="4"/>
      <c r="W31" s="4"/>
      <c r="X31" s="4"/>
      <c r="Y31" s="5">
        <v>0.02</v>
      </c>
      <c r="Z31" s="4"/>
      <c r="AA31" s="4"/>
      <c r="AB31" s="4"/>
      <c r="AC31" s="4">
        <v>3000</v>
      </c>
      <c r="AD31" s="4">
        <v>3000</v>
      </c>
      <c r="AE31" s="4"/>
      <c r="AF31" s="4"/>
      <c r="AG31" s="4"/>
      <c r="AH31" s="5">
        <v>0.625</v>
      </c>
      <c r="AI31" s="5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7">
        <v>1</v>
      </c>
      <c r="AZ31" s="7">
        <v>0</v>
      </c>
      <c r="BA31" s="4">
        <v>20000</v>
      </c>
      <c r="BB31" s="7"/>
      <c r="BC31" s="4"/>
      <c r="BD31" s="4"/>
      <c r="BE31" s="4">
        <v>1935</v>
      </c>
      <c r="BF31" s="4"/>
      <c r="BG31" s="4">
        <v>740</v>
      </c>
      <c r="BH31" s="4">
        <v>541000000</v>
      </c>
      <c r="BI31" s="4">
        <f>BH31+BM31</f>
        <v>554528000</v>
      </c>
      <c r="BJ31" s="4">
        <v>378800000</v>
      </c>
      <c r="BK31" s="4"/>
      <c r="BL31" s="4"/>
      <c r="BM31" s="4">
        <v>13528000</v>
      </c>
      <c r="BN31" s="4">
        <v>162300000</v>
      </c>
      <c r="BO31" s="4"/>
      <c r="BP31" s="4"/>
      <c r="BQ31" s="4"/>
      <c r="BR31" s="4"/>
      <c r="BS31" s="4"/>
      <c r="BT31" s="4">
        <v>36570</v>
      </c>
      <c r="BU31" s="4"/>
      <c r="BV31" s="4">
        <v>4.45</v>
      </c>
    </row>
    <row r="32" spans="1:74" ht="27" customHeight="1" x14ac:dyDescent="0.35">
      <c r="A32" s="3" t="s">
        <v>32</v>
      </c>
      <c r="B32" s="4" t="s">
        <v>167</v>
      </c>
      <c r="C32" s="4" t="s">
        <v>147</v>
      </c>
      <c r="D32" s="4">
        <v>2024</v>
      </c>
      <c r="E32" s="4">
        <v>2</v>
      </c>
      <c r="F32" s="4">
        <v>1.94</v>
      </c>
      <c r="G32" s="4"/>
      <c r="H32" s="4">
        <v>1.94</v>
      </c>
      <c r="I32" s="4">
        <v>1.94</v>
      </c>
      <c r="J32" s="4">
        <v>20</v>
      </c>
      <c r="K32" s="4">
        <v>20</v>
      </c>
      <c r="L32" s="4">
        <v>5</v>
      </c>
      <c r="M32" s="4">
        <v>1</v>
      </c>
      <c r="N32" s="4">
        <v>52</v>
      </c>
      <c r="O32" s="5">
        <v>0</v>
      </c>
      <c r="P32" s="5">
        <v>0.03</v>
      </c>
      <c r="Q32" s="4"/>
      <c r="R32" s="4"/>
      <c r="S32" s="4"/>
      <c r="T32" s="4"/>
      <c r="U32" s="4"/>
      <c r="V32" s="4"/>
      <c r="W32" s="4"/>
      <c r="X32" s="4"/>
      <c r="Y32" s="5">
        <v>0.2</v>
      </c>
      <c r="Z32" s="4"/>
      <c r="AA32" s="4"/>
      <c r="AB32" s="4"/>
      <c r="AC32" s="4"/>
      <c r="AD32" s="4"/>
      <c r="AE32" s="4"/>
      <c r="AF32" s="4"/>
      <c r="AG32" s="4"/>
      <c r="AH32" s="5"/>
      <c r="AI32" s="5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>
        <v>14670</v>
      </c>
      <c r="BG32" s="4"/>
      <c r="BH32" s="4">
        <v>29340000</v>
      </c>
      <c r="BI32" s="4">
        <v>30161520</v>
      </c>
      <c r="BJ32" s="4">
        <v>23472000</v>
      </c>
      <c r="BK32" s="4"/>
      <c r="BL32" s="4"/>
      <c r="BM32" s="4">
        <v>821520</v>
      </c>
      <c r="BN32" s="4">
        <v>5868000</v>
      </c>
      <c r="BO32" s="4"/>
      <c r="BP32" s="4"/>
      <c r="BQ32" s="4"/>
      <c r="BR32" s="4"/>
      <c r="BS32" s="4"/>
      <c r="BT32" s="4">
        <v>520000</v>
      </c>
      <c r="BU32" s="4"/>
      <c r="BV32" s="4" t="s">
        <v>168</v>
      </c>
    </row>
    <row r="33" spans="1:74" ht="27" customHeight="1" x14ac:dyDescent="0.35">
      <c r="A33" s="3" t="s">
        <v>169</v>
      </c>
      <c r="B33" s="4" t="s">
        <v>167</v>
      </c>
      <c r="C33" s="4" t="s">
        <v>147</v>
      </c>
      <c r="D33" s="4">
        <v>2024</v>
      </c>
      <c r="E33" s="4">
        <v>2</v>
      </c>
      <c r="F33" s="4">
        <v>1.94</v>
      </c>
      <c r="G33" s="4"/>
      <c r="H33" s="4">
        <v>1.94</v>
      </c>
      <c r="I33" s="4">
        <v>1.94</v>
      </c>
      <c r="J33" s="4">
        <v>20</v>
      </c>
      <c r="K33" s="4">
        <v>20</v>
      </c>
      <c r="L33" s="4">
        <v>4.5</v>
      </c>
      <c r="M33" s="4">
        <v>1</v>
      </c>
      <c r="N33" s="4">
        <v>52</v>
      </c>
      <c r="O33" s="5">
        <v>0</v>
      </c>
      <c r="P33" s="5">
        <v>0.03</v>
      </c>
      <c r="Q33" s="4"/>
      <c r="R33" s="4"/>
      <c r="S33" s="4"/>
      <c r="T33" s="4"/>
      <c r="U33" s="4"/>
      <c r="V33" s="4"/>
      <c r="W33" s="4"/>
      <c r="X33" s="4"/>
      <c r="Y33" s="5">
        <v>0.05</v>
      </c>
      <c r="Z33" s="4"/>
      <c r="AA33" s="4"/>
      <c r="AB33" s="4"/>
      <c r="AC33" s="4"/>
      <c r="AD33" s="4"/>
      <c r="AE33" s="4"/>
      <c r="AF33" s="4"/>
      <c r="AG33" s="4"/>
      <c r="AH33" s="5"/>
      <c r="AI33" s="5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>
        <v>12190</v>
      </c>
      <c r="BG33" s="4"/>
      <c r="BH33" s="4">
        <v>24380000</v>
      </c>
      <c r="BI33" s="4">
        <v>25180000</v>
      </c>
      <c r="BJ33" s="4">
        <v>19504000</v>
      </c>
      <c r="BK33" s="4"/>
      <c r="BL33" s="4"/>
      <c r="BM33" s="4">
        <v>800000</v>
      </c>
      <c r="BN33" s="4">
        <v>4876000</v>
      </c>
      <c r="BO33" s="4"/>
      <c r="BP33" s="4"/>
      <c r="BQ33" s="4"/>
      <c r="BR33" s="4"/>
      <c r="BS33" s="4"/>
      <c r="BT33" s="4">
        <v>487600</v>
      </c>
      <c r="BU33" s="4"/>
      <c r="BV33" s="4" t="s">
        <v>168</v>
      </c>
    </row>
    <row r="34" spans="1:74" ht="27" customHeight="1" x14ac:dyDescent="0.35">
      <c r="A34" s="3" t="s">
        <v>29</v>
      </c>
      <c r="B34" s="4" t="s">
        <v>167</v>
      </c>
      <c r="C34" s="4" t="s">
        <v>147</v>
      </c>
      <c r="D34" s="4">
        <v>2024</v>
      </c>
      <c r="E34" s="4">
        <v>200</v>
      </c>
      <c r="F34" s="4">
        <v>200</v>
      </c>
      <c r="G34" s="4"/>
      <c r="H34" s="4">
        <v>200</v>
      </c>
      <c r="I34" s="4">
        <v>140</v>
      </c>
      <c r="J34" s="4">
        <v>30</v>
      </c>
      <c r="K34" s="4">
        <v>30</v>
      </c>
      <c r="L34" s="4">
        <v>2.5</v>
      </c>
      <c r="M34" s="4">
        <v>1</v>
      </c>
      <c r="N34" s="4">
        <v>26</v>
      </c>
      <c r="O34" s="5">
        <v>0</v>
      </c>
      <c r="P34" s="5">
        <v>2.9000000000000001E-2</v>
      </c>
      <c r="Q34" s="4"/>
      <c r="R34" s="4"/>
      <c r="S34" s="4"/>
      <c r="T34" s="4"/>
      <c r="U34" s="4"/>
      <c r="V34" s="4"/>
      <c r="W34" s="4"/>
      <c r="X34" s="4"/>
      <c r="Y34" s="5">
        <v>1.4999999999999999E-2</v>
      </c>
      <c r="Z34" s="4">
        <v>52</v>
      </c>
      <c r="AA34" s="4"/>
      <c r="AB34" s="4"/>
      <c r="AC34" s="4"/>
      <c r="AD34" s="4"/>
      <c r="AE34" s="4"/>
      <c r="AF34" s="4"/>
      <c r="AG34" s="4"/>
      <c r="AH34" s="5"/>
      <c r="AI34" s="5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>
        <v>1150</v>
      </c>
      <c r="BF34" s="4"/>
      <c r="BG34" s="4"/>
      <c r="BH34" s="4">
        <v>276000000</v>
      </c>
      <c r="BI34" s="4">
        <f>BH34+BM34</f>
        <v>292560000</v>
      </c>
      <c r="BJ34" s="4">
        <v>165600000</v>
      </c>
      <c r="BK34" s="4"/>
      <c r="BL34" s="4"/>
      <c r="BM34" s="4">
        <v>16560000</v>
      </c>
      <c r="BN34" s="4">
        <v>110400000</v>
      </c>
      <c r="BO34" s="4"/>
      <c r="BP34" s="4"/>
      <c r="BQ34" s="4"/>
      <c r="BR34" s="4"/>
      <c r="BS34" s="4"/>
      <c r="BT34" s="4">
        <v>12000</v>
      </c>
      <c r="BU34" s="4"/>
      <c r="BV34" s="4"/>
    </row>
    <row r="35" spans="1:74" ht="27" customHeight="1" x14ac:dyDescent="0.35">
      <c r="A35" s="28" t="s">
        <v>170</v>
      </c>
      <c r="B35" s="29" t="s">
        <v>167</v>
      </c>
      <c r="C35" s="29" t="s">
        <v>147</v>
      </c>
      <c r="D35" s="29">
        <v>2024</v>
      </c>
      <c r="E35" s="29">
        <v>150</v>
      </c>
      <c r="F35" s="29">
        <v>140</v>
      </c>
      <c r="G35" s="29"/>
      <c r="H35" s="29">
        <v>140</v>
      </c>
      <c r="I35" s="29">
        <v>140</v>
      </c>
      <c r="J35" s="29">
        <v>40</v>
      </c>
      <c r="K35" s="29">
        <v>30</v>
      </c>
      <c r="L35" s="29">
        <v>2.5</v>
      </c>
      <c r="M35" s="29">
        <v>1.75</v>
      </c>
      <c r="N35" s="29">
        <v>91</v>
      </c>
      <c r="O35" s="5">
        <v>0.2</v>
      </c>
      <c r="P35" s="5">
        <v>6.7000000000000004E-2</v>
      </c>
      <c r="Q35" s="29"/>
      <c r="R35" s="29"/>
      <c r="S35" s="29"/>
      <c r="T35" s="29"/>
      <c r="U35" s="29"/>
      <c r="V35" s="29"/>
      <c r="W35" s="29"/>
      <c r="X35" s="29"/>
      <c r="Y35" s="5">
        <v>0.03</v>
      </c>
      <c r="Z35" s="29"/>
      <c r="AA35" s="29">
        <v>7</v>
      </c>
      <c r="AB35" s="29"/>
      <c r="AC35" s="29">
        <v>360</v>
      </c>
      <c r="AD35" s="29">
        <v>360</v>
      </c>
      <c r="AE35" s="29"/>
      <c r="AF35" s="29"/>
      <c r="AG35" s="29"/>
      <c r="AH35" s="5"/>
      <c r="AI35" s="5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>
        <v>6104</v>
      </c>
      <c r="BG35" s="29"/>
      <c r="BH35" s="29">
        <v>915655000</v>
      </c>
      <c r="BI35" s="29">
        <f>BH35+BM35</f>
        <v>947655000</v>
      </c>
      <c r="BJ35" s="29">
        <v>686742000</v>
      </c>
      <c r="BK35" s="29"/>
      <c r="BL35" s="29"/>
      <c r="BM35" s="29">
        <v>32000000</v>
      </c>
      <c r="BN35" s="29">
        <v>228914000</v>
      </c>
      <c r="BO35" s="29"/>
      <c r="BP35" s="29"/>
      <c r="BQ35" s="29"/>
      <c r="BR35" s="29"/>
      <c r="BS35" s="29"/>
      <c r="BT35" s="29">
        <v>122087</v>
      </c>
      <c r="BU35" s="29"/>
      <c r="BV35" s="29"/>
    </row>
    <row r="36" spans="1:74" ht="27" customHeight="1" x14ac:dyDescent="0.35">
      <c r="A36" s="28" t="s">
        <v>30</v>
      </c>
      <c r="B36" s="29" t="s">
        <v>167</v>
      </c>
      <c r="C36" s="29" t="s">
        <v>147</v>
      </c>
      <c r="D36" s="29">
        <v>2024</v>
      </c>
      <c r="E36" s="29">
        <v>620</v>
      </c>
      <c r="F36" s="29">
        <v>601.4</v>
      </c>
      <c r="G36" s="29"/>
      <c r="H36" s="29">
        <v>601.4</v>
      </c>
      <c r="I36" s="29">
        <v>601.4</v>
      </c>
      <c r="J36" s="29">
        <v>30</v>
      </c>
      <c r="K36" s="29">
        <v>25</v>
      </c>
      <c r="L36" s="32">
        <v>4</v>
      </c>
      <c r="M36" s="29">
        <v>1</v>
      </c>
      <c r="N36" s="29">
        <v>90</v>
      </c>
      <c r="O36" s="5">
        <v>0</v>
      </c>
      <c r="P36" s="5">
        <v>0.03</v>
      </c>
      <c r="Q36" s="29"/>
      <c r="R36" s="29"/>
      <c r="S36" s="29"/>
      <c r="T36" s="29"/>
      <c r="U36" s="29"/>
      <c r="V36" s="29"/>
      <c r="W36" s="29"/>
      <c r="X36" s="29"/>
      <c r="Y36" s="5">
        <v>2.5000000000000001E-2</v>
      </c>
      <c r="Z36" s="29"/>
      <c r="AA36" s="29"/>
      <c r="AB36" s="29"/>
      <c r="AC36" s="29"/>
      <c r="AD36" s="29"/>
      <c r="AE36" s="29"/>
      <c r="AF36" s="29"/>
      <c r="AG36" s="29"/>
      <c r="AH36" s="5"/>
      <c r="AI36" s="5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>
        <v>6.2</v>
      </c>
      <c r="BD36" s="29">
        <v>100</v>
      </c>
      <c r="BE36" s="29"/>
      <c r="BF36" s="33">
        <v>3050</v>
      </c>
      <c r="BG36" s="33"/>
      <c r="BH36" s="33">
        <v>1891000000</v>
      </c>
      <c r="BI36" s="33">
        <v>1938275000</v>
      </c>
      <c r="BJ36" s="33">
        <v>1418250000</v>
      </c>
      <c r="BK36" s="29"/>
      <c r="BL36" s="29"/>
      <c r="BM36" s="33">
        <v>47275000</v>
      </c>
      <c r="BN36" s="33">
        <f>BH36*0.25</f>
        <v>472750000</v>
      </c>
      <c r="BO36" s="29"/>
      <c r="BP36" s="29"/>
      <c r="BQ36" s="29"/>
      <c r="BR36" s="29"/>
      <c r="BS36" s="29"/>
      <c r="BT36" s="33">
        <v>28000</v>
      </c>
      <c r="BU36" s="29"/>
      <c r="BV36" s="29" t="s">
        <v>171</v>
      </c>
    </row>
    <row r="37" spans="1:74" ht="27" customHeight="1" x14ac:dyDescent="0.35">
      <c r="A37" s="3" t="s">
        <v>172</v>
      </c>
      <c r="B37" s="4" t="s">
        <v>167</v>
      </c>
      <c r="C37" s="4" t="s">
        <v>147</v>
      </c>
      <c r="D37" s="4">
        <v>2024</v>
      </c>
      <c r="E37" s="4">
        <v>1200</v>
      </c>
      <c r="F37" s="4">
        <v>1152</v>
      </c>
      <c r="G37" s="4"/>
      <c r="H37" s="4">
        <v>1152</v>
      </c>
      <c r="I37" s="4">
        <v>1152</v>
      </c>
      <c r="J37" s="4">
        <v>30</v>
      </c>
      <c r="K37" s="4">
        <v>25</v>
      </c>
      <c r="L37" s="4">
        <v>7</v>
      </c>
      <c r="M37" s="4">
        <v>3</v>
      </c>
      <c r="N37" s="4">
        <v>3</v>
      </c>
      <c r="O37" s="5">
        <v>0</v>
      </c>
      <c r="P37" s="5">
        <v>0.04</v>
      </c>
      <c r="Q37" s="4"/>
      <c r="R37" s="4"/>
      <c r="S37" s="4"/>
      <c r="T37" s="4"/>
      <c r="U37" s="4"/>
      <c r="V37" s="4"/>
      <c r="W37" s="4"/>
      <c r="X37" s="4"/>
      <c r="Y37" s="5">
        <v>0.05</v>
      </c>
      <c r="Z37" s="4"/>
      <c r="AA37" s="4"/>
      <c r="AB37" s="4"/>
      <c r="AC37" s="4"/>
      <c r="AD37" s="4"/>
      <c r="AE37" s="4"/>
      <c r="AF37" s="4"/>
      <c r="AG37" s="4"/>
      <c r="AH37" s="5"/>
      <c r="AI37" s="5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>
        <v>12</v>
      </c>
      <c r="BD37" s="4">
        <v>100</v>
      </c>
      <c r="BE37" s="4"/>
      <c r="BF37" s="4">
        <v>4306</v>
      </c>
      <c r="BG37" s="4"/>
      <c r="BH37" s="4">
        <v>5167680000</v>
      </c>
      <c r="BI37" s="4">
        <f t="shared" ref="BI37:BI41" si="3">BH37+BM37</f>
        <v>5426064000</v>
      </c>
      <c r="BJ37" s="4">
        <v>3514022400</v>
      </c>
      <c r="BK37" s="4"/>
      <c r="BL37" s="4"/>
      <c r="BM37" s="4">
        <v>258384000</v>
      </c>
      <c r="BN37" s="4">
        <v>1395273600</v>
      </c>
      <c r="BO37" s="4"/>
      <c r="BP37" s="4"/>
      <c r="BQ37" s="4"/>
      <c r="BR37" s="4"/>
      <c r="BS37" s="4"/>
      <c r="BT37" s="4">
        <v>174573</v>
      </c>
      <c r="BU37" s="4"/>
      <c r="BV37" s="4" t="s">
        <v>168</v>
      </c>
    </row>
    <row r="38" spans="1:74" ht="27" customHeight="1" x14ac:dyDescent="0.35">
      <c r="A38" s="3" t="s">
        <v>173</v>
      </c>
      <c r="B38" s="4" t="s">
        <v>167</v>
      </c>
      <c r="C38" s="4" t="s">
        <v>147</v>
      </c>
      <c r="D38" s="4">
        <v>2024</v>
      </c>
      <c r="E38" s="4">
        <v>432</v>
      </c>
      <c r="F38" s="4">
        <v>415</v>
      </c>
      <c r="G38" s="4"/>
      <c r="H38" s="4">
        <v>415</v>
      </c>
      <c r="I38" s="4">
        <v>415</v>
      </c>
      <c r="J38" s="4">
        <v>30</v>
      </c>
      <c r="K38" s="4">
        <v>25</v>
      </c>
      <c r="L38" s="4">
        <v>7</v>
      </c>
      <c r="M38" s="4">
        <v>3</v>
      </c>
      <c r="N38" s="4">
        <v>3</v>
      </c>
      <c r="O38" s="5">
        <v>0</v>
      </c>
      <c r="P38" s="5">
        <v>0.04</v>
      </c>
      <c r="Q38" s="4"/>
      <c r="R38" s="4"/>
      <c r="S38" s="4"/>
      <c r="T38" s="4"/>
      <c r="U38" s="4"/>
      <c r="V38" s="4"/>
      <c r="W38" s="4"/>
      <c r="X38" s="4"/>
      <c r="Y38" s="5">
        <v>0.05</v>
      </c>
      <c r="Z38" s="4"/>
      <c r="AA38" s="4"/>
      <c r="AB38" s="4"/>
      <c r="AC38" s="4"/>
      <c r="AD38" s="4"/>
      <c r="AE38" s="4"/>
      <c r="AF38" s="4"/>
      <c r="AG38" s="4"/>
      <c r="AH38" s="5"/>
      <c r="AI38" s="5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>
        <v>12</v>
      </c>
      <c r="BD38" s="4">
        <v>36</v>
      </c>
      <c r="BE38" s="4"/>
      <c r="BF38" s="4">
        <v>7724</v>
      </c>
      <c r="BG38" s="4"/>
      <c r="BH38" s="4">
        <v>3336681600</v>
      </c>
      <c r="BI38" s="4">
        <f t="shared" si="3"/>
        <v>3470148864</v>
      </c>
      <c r="BJ38" s="4">
        <v>2836179360</v>
      </c>
      <c r="BK38" s="4"/>
      <c r="BL38" s="4"/>
      <c r="BM38" s="4">
        <v>133467264</v>
      </c>
      <c r="BN38" s="4">
        <v>367034976</v>
      </c>
      <c r="BO38" s="4"/>
      <c r="BP38" s="4"/>
      <c r="BQ38" s="4"/>
      <c r="BR38" s="4"/>
      <c r="BS38" s="4"/>
      <c r="BT38" s="4">
        <v>247297</v>
      </c>
      <c r="BU38" s="4"/>
      <c r="BV38" s="4"/>
    </row>
    <row r="39" spans="1:74" ht="27" customHeight="1" x14ac:dyDescent="0.35">
      <c r="A39" s="3" t="s">
        <v>174</v>
      </c>
      <c r="B39" s="4" t="s">
        <v>174</v>
      </c>
      <c r="C39" s="4" t="s">
        <v>175</v>
      </c>
      <c r="D39" s="4">
        <v>2024</v>
      </c>
      <c r="E39" s="4">
        <v>30</v>
      </c>
      <c r="F39" s="4">
        <v>26.4</v>
      </c>
      <c r="G39" s="4"/>
      <c r="H39" s="4">
        <v>25.7</v>
      </c>
      <c r="I39" s="4">
        <v>26.8</v>
      </c>
      <c r="J39" s="4">
        <v>50</v>
      </c>
      <c r="K39" s="4">
        <v>30</v>
      </c>
      <c r="L39" s="4">
        <v>3.5</v>
      </c>
      <c r="M39" s="4">
        <v>1.75</v>
      </c>
      <c r="N39" s="4">
        <v>65</v>
      </c>
      <c r="O39" s="5">
        <v>0.4</v>
      </c>
      <c r="P39" s="5">
        <v>0.12</v>
      </c>
      <c r="Q39" s="4"/>
      <c r="R39" s="4"/>
      <c r="S39" s="4"/>
      <c r="T39" s="4"/>
      <c r="U39" s="4"/>
      <c r="V39" s="4"/>
      <c r="W39" s="4"/>
      <c r="X39" s="4"/>
      <c r="Y39" s="5">
        <v>0.04</v>
      </c>
      <c r="Z39" s="4"/>
      <c r="AA39" s="4">
        <v>22.8</v>
      </c>
      <c r="AB39" s="4"/>
      <c r="AC39" s="4">
        <v>72</v>
      </c>
      <c r="AD39" s="4">
        <v>72</v>
      </c>
      <c r="AE39" s="4">
        <v>19.940000000000001</v>
      </c>
      <c r="AF39" s="4">
        <v>15.388</v>
      </c>
      <c r="AG39" s="4"/>
      <c r="AH39" s="5">
        <v>0.23400000000000001</v>
      </c>
      <c r="AI39" s="5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>
        <v>25512</v>
      </c>
      <c r="BF39" s="4"/>
      <c r="BG39" s="4"/>
      <c r="BH39" s="4">
        <v>673542000</v>
      </c>
      <c r="BI39" s="4">
        <f t="shared" si="3"/>
        <v>734160000</v>
      </c>
      <c r="BJ39" s="4">
        <v>404125000</v>
      </c>
      <c r="BK39" s="4"/>
      <c r="BL39" s="4"/>
      <c r="BM39" s="4">
        <v>60618000</v>
      </c>
      <c r="BN39" s="4">
        <v>269417000</v>
      </c>
      <c r="BO39" s="4"/>
      <c r="BP39" s="4"/>
      <c r="BQ39" s="4"/>
      <c r="BR39" s="4"/>
      <c r="BS39" s="4"/>
      <c r="BT39" s="4">
        <v>235556</v>
      </c>
      <c r="BU39" s="4"/>
      <c r="BV39" s="4">
        <v>13.79</v>
      </c>
    </row>
    <row r="40" spans="1:74" ht="27" customHeight="1" x14ac:dyDescent="0.25">
      <c r="A40" s="3" t="s">
        <v>176</v>
      </c>
      <c r="B40" s="4" t="s">
        <v>167</v>
      </c>
      <c r="C40" s="4" t="s">
        <v>177</v>
      </c>
      <c r="D40" s="4">
        <v>2024</v>
      </c>
      <c r="E40" s="4">
        <v>0.108</v>
      </c>
      <c r="F40" s="4">
        <v>0.108</v>
      </c>
      <c r="G40" s="4"/>
      <c r="H40" s="4">
        <v>0.108</v>
      </c>
      <c r="I40" s="4">
        <v>0.108</v>
      </c>
      <c r="J40" s="4">
        <v>20</v>
      </c>
      <c r="K40" s="4">
        <v>8</v>
      </c>
      <c r="L40" s="4">
        <v>1</v>
      </c>
      <c r="M40" s="4">
        <v>0.75</v>
      </c>
      <c r="N40" s="4">
        <v>13</v>
      </c>
      <c r="O40" s="5">
        <v>0.1</v>
      </c>
      <c r="P40" s="5">
        <v>0.1</v>
      </c>
      <c r="Q40" s="4"/>
      <c r="R40" s="4"/>
      <c r="S40" s="4"/>
      <c r="T40" s="4"/>
      <c r="U40" s="4"/>
      <c r="V40" s="4"/>
      <c r="W40" s="4"/>
      <c r="X40" s="4"/>
      <c r="Y40" s="5">
        <v>0.02</v>
      </c>
      <c r="Z40" s="4"/>
      <c r="AA40" s="4"/>
      <c r="AB40" s="4"/>
      <c r="AC40" s="4">
        <v>55.56</v>
      </c>
      <c r="AD40" s="4">
        <v>55.56</v>
      </c>
      <c r="AE40" s="4">
        <v>7.1</v>
      </c>
      <c r="AF40" s="4">
        <v>11.36</v>
      </c>
      <c r="AG40" s="4"/>
      <c r="AH40" s="5">
        <v>0.316</v>
      </c>
      <c r="AI40" s="5"/>
      <c r="AJ40" s="4"/>
      <c r="AK40" s="4">
        <v>8.64</v>
      </c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25">
        <v>14300</v>
      </c>
      <c r="BG40" s="4"/>
      <c r="BH40" s="12">
        <v>1716000</v>
      </c>
      <c r="BI40" s="11">
        <f t="shared" si="3"/>
        <v>2060000</v>
      </c>
      <c r="BJ40" s="12">
        <v>1372800</v>
      </c>
      <c r="BK40" s="10"/>
      <c r="BL40" s="10"/>
      <c r="BM40" s="12">
        <v>344000</v>
      </c>
      <c r="BN40" s="12">
        <v>343200</v>
      </c>
      <c r="BO40" s="4"/>
      <c r="BP40" s="4"/>
      <c r="BQ40" s="4"/>
      <c r="BR40" s="4"/>
      <c r="BS40" s="4"/>
      <c r="BT40" s="12">
        <v>572000</v>
      </c>
      <c r="BU40" s="4"/>
      <c r="BV40" s="4" t="s">
        <v>168</v>
      </c>
    </row>
    <row r="41" spans="1:74" ht="27" customHeight="1" x14ac:dyDescent="0.25">
      <c r="A41" s="3" t="s">
        <v>178</v>
      </c>
      <c r="B41" s="4" t="s">
        <v>167</v>
      </c>
      <c r="C41" s="4" t="s">
        <v>177</v>
      </c>
      <c r="D41" s="4">
        <v>2024</v>
      </c>
      <c r="E41" s="4">
        <v>1.08</v>
      </c>
      <c r="F41" s="4">
        <v>1.08</v>
      </c>
      <c r="G41" s="4"/>
      <c r="H41" s="4">
        <v>1.08</v>
      </c>
      <c r="I41" s="4">
        <v>1.08</v>
      </c>
      <c r="J41" s="4">
        <v>20</v>
      </c>
      <c r="K41" s="4">
        <v>8</v>
      </c>
      <c r="L41" s="4">
        <v>1</v>
      </c>
      <c r="M41" s="4">
        <v>0.75</v>
      </c>
      <c r="N41" s="4">
        <v>20</v>
      </c>
      <c r="O41" s="5">
        <v>0.1</v>
      </c>
      <c r="P41" s="5">
        <v>0.1</v>
      </c>
      <c r="Q41" s="4"/>
      <c r="R41" s="4"/>
      <c r="S41" s="4"/>
      <c r="T41" s="4"/>
      <c r="U41" s="4"/>
      <c r="V41" s="4"/>
      <c r="W41" s="4"/>
      <c r="X41" s="4"/>
      <c r="Y41" s="5">
        <v>0.02</v>
      </c>
      <c r="Z41" s="4"/>
      <c r="AA41" s="4"/>
      <c r="AB41" s="4"/>
      <c r="AC41" s="4">
        <v>555</v>
      </c>
      <c r="AD41" s="4">
        <v>555</v>
      </c>
      <c r="AE41" s="4">
        <v>7.1</v>
      </c>
      <c r="AF41" s="4">
        <v>11.36</v>
      </c>
      <c r="AG41" s="4"/>
      <c r="AH41" s="5">
        <v>0.316</v>
      </c>
      <c r="AI41" s="5"/>
      <c r="AJ41" s="4"/>
      <c r="AK41" s="4">
        <v>86.4</v>
      </c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25">
        <v>6600</v>
      </c>
      <c r="BG41" s="4"/>
      <c r="BH41" s="12">
        <v>7920000</v>
      </c>
      <c r="BI41" s="11">
        <f t="shared" si="3"/>
        <v>8712000</v>
      </c>
      <c r="BJ41" s="12">
        <v>6336000</v>
      </c>
      <c r="BK41" s="10"/>
      <c r="BL41" s="10"/>
      <c r="BM41" s="12">
        <v>792000</v>
      </c>
      <c r="BN41" s="12">
        <v>1584000</v>
      </c>
      <c r="BO41" s="4"/>
      <c r="BP41" s="4"/>
      <c r="BQ41" s="4"/>
      <c r="BR41" s="4"/>
      <c r="BS41" s="4"/>
      <c r="BT41" s="12">
        <v>264000</v>
      </c>
      <c r="BU41" s="4"/>
      <c r="BV41" s="4" t="s">
        <v>168</v>
      </c>
    </row>
    <row r="42" spans="1:74" ht="27" customHeight="1" x14ac:dyDescent="0.35">
      <c r="A42" s="3" t="s">
        <v>179</v>
      </c>
      <c r="B42" s="4" t="s">
        <v>149</v>
      </c>
      <c r="C42" s="4" t="s">
        <v>177</v>
      </c>
      <c r="D42" s="4">
        <v>2024</v>
      </c>
      <c r="E42" s="4">
        <v>500</v>
      </c>
      <c r="F42" s="4">
        <v>500</v>
      </c>
      <c r="G42" s="4"/>
      <c r="H42" s="4">
        <v>500</v>
      </c>
      <c r="I42" s="4">
        <v>500</v>
      </c>
      <c r="J42" s="4">
        <v>25</v>
      </c>
      <c r="K42" s="4">
        <v>10</v>
      </c>
      <c r="L42" s="4">
        <v>2.5</v>
      </c>
      <c r="M42" s="4">
        <v>2</v>
      </c>
      <c r="N42" s="4">
        <v>26</v>
      </c>
      <c r="O42" s="5">
        <v>0.1</v>
      </c>
      <c r="P42" s="5">
        <v>0.05</v>
      </c>
      <c r="Q42" s="4"/>
      <c r="R42" s="4"/>
      <c r="S42" s="4"/>
      <c r="T42" s="4"/>
      <c r="U42" s="4"/>
      <c r="V42" s="4"/>
      <c r="W42" s="4"/>
      <c r="X42" s="4"/>
      <c r="Y42" s="5">
        <v>0.03</v>
      </c>
      <c r="Z42" s="4"/>
      <c r="AA42" s="4">
        <v>15</v>
      </c>
      <c r="AB42" s="4"/>
      <c r="AC42" s="4">
        <v>180000</v>
      </c>
      <c r="AD42" s="4">
        <v>180000</v>
      </c>
      <c r="AE42" s="4"/>
      <c r="AF42" s="4"/>
      <c r="AG42" s="4"/>
      <c r="AH42" s="5">
        <v>0.65700000000000003</v>
      </c>
      <c r="AI42" s="5"/>
      <c r="AJ42" s="4">
        <v>8350</v>
      </c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25">
        <v>2630</v>
      </c>
      <c r="BG42" s="4"/>
      <c r="BH42" s="12">
        <v>1315000000</v>
      </c>
      <c r="BI42" s="11">
        <f>BH42+BM42</f>
        <v>1420200000</v>
      </c>
      <c r="BJ42" s="12">
        <v>531000000</v>
      </c>
      <c r="BK42" s="10"/>
      <c r="BL42" s="10"/>
      <c r="BM42" s="12">
        <v>105200000</v>
      </c>
      <c r="BN42" s="12">
        <v>784000000</v>
      </c>
      <c r="BO42" s="4"/>
      <c r="BP42" s="4"/>
      <c r="BQ42" s="4"/>
      <c r="BR42" s="4"/>
      <c r="BS42" s="4"/>
      <c r="BT42" s="26">
        <v>52600</v>
      </c>
      <c r="BU42" s="4"/>
      <c r="BV42" s="4" t="s">
        <v>168</v>
      </c>
    </row>
    <row r="43" spans="1:74" ht="27" customHeight="1" x14ac:dyDescent="0.35">
      <c r="A43" s="3" t="s">
        <v>180</v>
      </c>
      <c r="B43" s="4" t="s">
        <v>149</v>
      </c>
      <c r="C43" s="4" t="s">
        <v>177</v>
      </c>
      <c r="D43" s="4">
        <v>2024</v>
      </c>
      <c r="E43" s="4">
        <v>500</v>
      </c>
      <c r="F43" s="4">
        <v>500</v>
      </c>
      <c r="G43" s="4"/>
      <c r="H43" s="4">
        <v>500</v>
      </c>
      <c r="I43" s="4">
        <v>500</v>
      </c>
      <c r="J43" s="4">
        <v>25</v>
      </c>
      <c r="K43" s="4">
        <v>10</v>
      </c>
      <c r="L43" s="4">
        <v>2.5</v>
      </c>
      <c r="M43" s="4">
        <v>2</v>
      </c>
      <c r="N43" s="4">
        <v>26</v>
      </c>
      <c r="O43" s="5">
        <v>0.1</v>
      </c>
      <c r="P43" s="5">
        <v>0.05</v>
      </c>
      <c r="Q43" s="4"/>
      <c r="R43" s="4"/>
      <c r="S43" s="4"/>
      <c r="T43" s="4"/>
      <c r="U43" s="4"/>
      <c r="V43" s="4"/>
      <c r="W43" s="4"/>
      <c r="X43" s="4"/>
      <c r="Y43" s="5">
        <v>0.03</v>
      </c>
      <c r="Z43" s="4"/>
      <c r="AA43" s="4">
        <v>15</v>
      </c>
      <c r="AB43" s="4"/>
      <c r="AC43" s="4">
        <v>6000</v>
      </c>
      <c r="AD43" s="4">
        <v>6000</v>
      </c>
      <c r="AE43" s="4" t="s">
        <v>147</v>
      </c>
      <c r="AF43" s="4" t="s">
        <v>147</v>
      </c>
      <c r="AG43" s="4"/>
      <c r="AH43" s="5">
        <v>0.71699999999999997</v>
      </c>
      <c r="AI43" s="5"/>
      <c r="AJ43" s="4">
        <v>9100</v>
      </c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25">
        <v>2460</v>
      </c>
      <c r="BG43" s="4"/>
      <c r="BH43" s="12">
        <v>1230000000</v>
      </c>
      <c r="BI43" s="11">
        <f>BH43+BM43</f>
        <v>1353000000</v>
      </c>
      <c r="BJ43" s="12">
        <v>455000000</v>
      </c>
      <c r="BK43" s="10"/>
      <c r="BL43" s="10"/>
      <c r="BM43" s="12">
        <v>123000000</v>
      </c>
      <c r="BN43" s="12">
        <v>775000000</v>
      </c>
      <c r="BO43" s="4"/>
      <c r="BP43" s="4"/>
      <c r="BQ43" s="4"/>
      <c r="BR43" s="4"/>
      <c r="BS43" s="4"/>
      <c r="BT43" s="26">
        <v>49200</v>
      </c>
      <c r="BU43" s="4"/>
      <c r="BV43" s="4" t="s">
        <v>168</v>
      </c>
    </row>
    <row r="44" spans="1:74" x14ac:dyDescent="0.35">
      <c r="A44" s="2" t="s">
        <v>181</v>
      </c>
    </row>
  </sheetData>
  <conditionalFormatting sqref="AL2:AT2 BE2:BV2">
    <cfRule type="duplicateValues" dxfId="5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39CFE-2BF9-4C8A-BE03-4D6F8E830DA4}">
  <sheetPr>
    <tabColor rgb="FF00B050"/>
  </sheetPr>
  <dimension ref="A1:R5"/>
  <sheetViews>
    <sheetView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B3" sqref="B3"/>
    </sheetView>
  </sheetViews>
  <sheetFormatPr defaultRowHeight="14.5" x14ac:dyDescent="0.35"/>
  <cols>
    <col min="1" max="1" width="26.54296875" bestFit="1" customWidth="1"/>
    <col min="2" max="2" width="57.54296875" bestFit="1" customWidth="1"/>
    <col min="3" max="3" width="13.36328125" bestFit="1" customWidth="1"/>
    <col min="4" max="4" width="18.6328125" bestFit="1" customWidth="1"/>
    <col min="5" max="6" width="16.08984375" customWidth="1"/>
    <col min="7" max="7" width="19.08984375" customWidth="1"/>
    <col min="8" max="8" width="17.453125" bestFit="1" customWidth="1"/>
    <col min="9" max="9" width="16.453125" bestFit="1" customWidth="1"/>
    <col min="10" max="10" width="17.36328125" bestFit="1" customWidth="1"/>
    <col min="11" max="11" width="36.54296875" bestFit="1" customWidth="1"/>
    <col min="12" max="12" width="16" bestFit="1" customWidth="1"/>
    <col min="13" max="13" width="13.6328125" bestFit="1" customWidth="1"/>
    <col min="14" max="14" width="16.36328125" bestFit="1" customWidth="1"/>
    <col min="15" max="15" width="26.08984375" bestFit="1" customWidth="1"/>
    <col min="16" max="16" width="23.6328125" bestFit="1" customWidth="1"/>
    <col min="17" max="17" width="19.6328125" bestFit="1" customWidth="1"/>
    <col min="18" max="18" width="18" bestFit="1" customWidth="1"/>
  </cols>
  <sheetData>
    <row r="1" spans="1:18" x14ac:dyDescent="0.35">
      <c r="A1" s="36" t="s">
        <v>0</v>
      </c>
      <c r="B1" s="36" t="s">
        <v>182</v>
      </c>
      <c r="C1" s="36" t="s">
        <v>183</v>
      </c>
      <c r="D1" s="36" t="s">
        <v>184</v>
      </c>
      <c r="E1" s="36" t="s">
        <v>185</v>
      </c>
      <c r="F1" s="36" t="s">
        <v>186</v>
      </c>
      <c r="G1" s="36" t="s">
        <v>187</v>
      </c>
      <c r="H1" s="36" t="s">
        <v>188</v>
      </c>
      <c r="I1" s="36" t="s">
        <v>189</v>
      </c>
      <c r="J1" s="36" t="s">
        <v>190</v>
      </c>
      <c r="K1" s="36" t="s">
        <v>191</v>
      </c>
      <c r="L1" s="36" t="s">
        <v>192</v>
      </c>
      <c r="M1" s="36" t="s">
        <v>193</v>
      </c>
      <c r="N1" s="36" t="s">
        <v>194</v>
      </c>
      <c r="O1" s="36" t="s">
        <v>195</v>
      </c>
      <c r="P1" s="36" t="s">
        <v>196</v>
      </c>
      <c r="Q1" s="36" t="s">
        <v>197</v>
      </c>
      <c r="R1" s="36" t="s">
        <v>198</v>
      </c>
    </row>
    <row r="2" spans="1:18" x14ac:dyDescent="0.35">
      <c r="A2" s="41"/>
      <c r="B2" s="41"/>
      <c r="C2" s="41" t="s">
        <v>199</v>
      </c>
      <c r="D2" s="41" t="s">
        <v>200</v>
      </c>
      <c r="E2" s="41" t="s">
        <v>201</v>
      </c>
      <c r="F2" s="41" t="s">
        <v>202</v>
      </c>
      <c r="G2" s="41" t="s">
        <v>127</v>
      </c>
      <c r="H2" s="41" t="s">
        <v>113</v>
      </c>
      <c r="I2" s="41" t="s">
        <v>113</v>
      </c>
      <c r="J2" s="41" t="s">
        <v>203</v>
      </c>
      <c r="K2" s="41" t="s">
        <v>204</v>
      </c>
      <c r="L2" s="41"/>
      <c r="M2" s="41" t="s">
        <v>205</v>
      </c>
      <c r="N2" s="41" t="s">
        <v>206</v>
      </c>
      <c r="O2" s="41" t="s">
        <v>207</v>
      </c>
      <c r="P2" s="41" t="s">
        <v>203</v>
      </c>
      <c r="Q2" s="41" t="s">
        <v>208</v>
      </c>
      <c r="R2" s="41" t="s">
        <v>209</v>
      </c>
    </row>
    <row r="3" spans="1:18" x14ac:dyDescent="0.35">
      <c r="A3" s="35" t="s">
        <v>210</v>
      </c>
      <c r="B3" s="35" t="s">
        <v>211</v>
      </c>
      <c r="C3" s="35">
        <v>900</v>
      </c>
      <c r="D3" s="35">
        <v>6.3</v>
      </c>
      <c r="E3" s="35">
        <f>1390*1.05</f>
        <v>1459.5</v>
      </c>
      <c r="F3" s="35"/>
      <c r="G3" s="35">
        <f>2000000000*1.05</f>
        <v>2100000000</v>
      </c>
      <c r="H3" s="35"/>
      <c r="I3" s="35"/>
      <c r="J3" s="35">
        <f>755568000*1.05</f>
        <v>793346400</v>
      </c>
      <c r="K3" s="35"/>
      <c r="L3" s="35" t="s">
        <v>212</v>
      </c>
      <c r="M3" s="35">
        <v>8.5</v>
      </c>
      <c r="N3" s="35"/>
      <c r="O3" s="35"/>
      <c r="P3" s="35"/>
      <c r="Q3" s="35"/>
      <c r="R3" s="35"/>
    </row>
    <row r="4" spans="1:18" x14ac:dyDescent="0.35">
      <c r="A4" s="35" t="s">
        <v>213</v>
      </c>
      <c r="B4" s="35" t="s">
        <v>214</v>
      </c>
      <c r="C4" s="35">
        <v>900</v>
      </c>
      <c r="D4" s="35">
        <v>6.3</v>
      </c>
      <c r="E4" s="35">
        <f>2540*1.05</f>
        <v>2667</v>
      </c>
      <c r="F4" s="35"/>
      <c r="G4" s="45">
        <f>2700000000*1.05</f>
        <v>2835000000</v>
      </c>
      <c r="H4" s="35"/>
      <c r="I4" s="35"/>
      <c r="J4" s="35">
        <f>858600000*1.05</f>
        <v>901530000</v>
      </c>
      <c r="K4" s="35"/>
      <c r="L4" s="35" t="s">
        <v>212</v>
      </c>
      <c r="M4" s="35">
        <v>2</v>
      </c>
      <c r="N4" s="35"/>
      <c r="O4" s="35"/>
      <c r="P4" s="35"/>
      <c r="Q4" s="35"/>
      <c r="R4" s="35"/>
    </row>
    <row r="5" spans="1:18" x14ac:dyDescent="0.35">
      <c r="A5" s="35" t="s">
        <v>215</v>
      </c>
      <c r="B5" s="35" t="s">
        <v>216</v>
      </c>
      <c r="C5" s="35">
        <v>27</v>
      </c>
      <c r="D5" s="35"/>
      <c r="E5" s="35"/>
      <c r="F5" s="35">
        <f>19.6*1.05</f>
        <v>20.580000000000002</v>
      </c>
      <c r="G5" s="35">
        <f>194000000*1.05</f>
        <v>203700000</v>
      </c>
      <c r="H5" s="35"/>
      <c r="I5" s="35"/>
      <c r="J5" s="35">
        <f>22260000*1.05</f>
        <v>23373000</v>
      </c>
      <c r="K5" s="35">
        <f>2.04*1.05</f>
        <v>2.1420000000000003</v>
      </c>
      <c r="L5" s="35" t="s">
        <v>217</v>
      </c>
      <c r="M5" s="35"/>
      <c r="N5" s="35"/>
      <c r="O5" s="35">
        <v>12</v>
      </c>
      <c r="P5" s="35"/>
      <c r="Q5" s="35">
        <v>-252</v>
      </c>
      <c r="R5" s="46">
        <v>1E-3</v>
      </c>
    </row>
  </sheetData>
  <conditionalFormatting sqref="B1:R1">
    <cfRule type="duplicateValues" dxfId="4" priority="3"/>
    <cfRule type="duplicateValues" dxfId="3" priority="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E148-A823-493A-8254-782BF5C093EF}">
  <sheetPr>
    <tabColor rgb="FF00B050"/>
  </sheetPr>
  <dimension ref="A1:J3"/>
  <sheetViews>
    <sheetView workbookViewId="0"/>
  </sheetViews>
  <sheetFormatPr defaultRowHeight="14.5" x14ac:dyDescent="0.35"/>
  <cols>
    <col min="1" max="1" width="16.453125" bestFit="1" customWidth="1"/>
    <col min="2" max="2" width="57" customWidth="1"/>
    <col min="3" max="3" width="29.90625" bestFit="1" customWidth="1"/>
    <col min="4" max="4" width="19.36328125" bestFit="1" customWidth="1"/>
    <col min="5" max="5" width="22" bestFit="1" customWidth="1"/>
    <col min="6" max="6" width="18.6328125" bestFit="1" customWidth="1"/>
    <col min="7" max="7" width="22.90625" bestFit="1" customWidth="1"/>
    <col min="8" max="8" width="11.6328125" bestFit="1" customWidth="1"/>
    <col min="9" max="10" width="9.90625" customWidth="1"/>
  </cols>
  <sheetData>
    <row r="1" spans="1:10" x14ac:dyDescent="0.35">
      <c r="A1" s="47" t="s">
        <v>0</v>
      </c>
      <c r="B1" s="47" t="s">
        <v>182</v>
      </c>
      <c r="C1" s="47" t="s">
        <v>218</v>
      </c>
      <c r="D1" s="47" t="s">
        <v>77</v>
      </c>
      <c r="E1" s="47" t="s">
        <v>72</v>
      </c>
      <c r="F1" s="47" t="s">
        <v>184</v>
      </c>
      <c r="G1" s="47" t="s">
        <v>219</v>
      </c>
      <c r="H1" s="47" t="s">
        <v>220</v>
      </c>
      <c r="I1" s="47" t="s">
        <v>187</v>
      </c>
      <c r="J1" s="47" t="s">
        <v>221</v>
      </c>
    </row>
    <row r="2" spans="1:10" x14ac:dyDescent="0.35">
      <c r="A2" s="48"/>
      <c r="B2" s="48"/>
      <c r="C2" s="48" t="s">
        <v>123</v>
      </c>
      <c r="D2" s="48" t="s">
        <v>222</v>
      </c>
      <c r="E2" s="48" t="s">
        <v>223</v>
      </c>
      <c r="F2" s="48" t="s">
        <v>122</v>
      </c>
      <c r="G2" s="48" t="s">
        <v>224</v>
      </c>
      <c r="H2" s="48"/>
      <c r="I2" s="48" t="s">
        <v>225</v>
      </c>
      <c r="J2" s="48" t="s">
        <v>226</v>
      </c>
    </row>
    <row r="3" spans="1:10" ht="43.5" x14ac:dyDescent="0.35">
      <c r="A3" s="35" t="s">
        <v>227</v>
      </c>
      <c r="B3" s="49" t="s">
        <v>228</v>
      </c>
      <c r="C3" s="35">
        <v>1000</v>
      </c>
      <c r="D3" s="35">
        <v>1.1499999999999999</v>
      </c>
      <c r="E3" s="35">
        <v>180</v>
      </c>
      <c r="F3" s="35">
        <v>0.6</v>
      </c>
      <c r="G3" s="35">
        <v>350000</v>
      </c>
      <c r="H3" s="35">
        <v>350</v>
      </c>
      <c r="I3" s="35">
        <v>800</v>
      </c>
      <c r="J3" s="50" t="s">
        <v>229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A618C-C619-4730-8B00-436C5615CDAD}">
  <sheetPr>
    <tabColor rgb="FF00B050"/>
  </sheetPr>
  <dimension ref="A1:S6"/>
  <sheetViews>
    <sheetView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B3" sqref="B3"/>
    </sheetView>
  </sheetViews>
  <sheetFormatPr defaultRowHeight="14.5" x14ac:dyDescent="0.35"/>
  <cols>
    <col min="1" max="1" width="28.90625" bestFit="1" customWidth="1"/>
    <col min="2" max="2" width="94.453125" bestFit="1" customWidth="1"/>
    <col min="3" max="3" width="13.54296875" bestFit="1" customWidth="1"/>
    <col min="4" max="4" width="13.36328125" bestFit="1" customWidth="1"/>
    <col min="5" max="5" width="29" bestFit="1" customWidth="1"/>
    <col min="6" max="6" width="23.08984375" bestFit="1" customWidth="1"/>
    <col min="7" max="7" width="44.6328125" bestFit="1" customWidth="1"/>
    <col min="8" max="8" width="28.6328125" bestFit="1" customWidth="1"/>
    <col min="9" max="9" width="13.90625" bestFit="1" customWidth="1"/>
    <col min="10" max="10" width="39.453125" bestFit="1" customWidth="1"/>
    <col min="11" max="11" width="41.453125" bestFit="1" customWidth="1"/>
    <col min="12" max="12" width="20.54296875" bestFit="1" customWidth="1"/>
    <col min="13" max="13" width="16.36328125" bestFit="1" customWidth="1"/>
    <col min="14" max="14" width="17.453125" bestFit="1" customWidth="1"/>
    <col min="15" max="15" width="16.453125" bestFit="1" customWidth="1"/>
    <col min="16" max="16" width="19.453125" bestFit="1" customWidth="1"/>
    <col min="17" max="18" width="17.36328125" bestFit="1" customWidth="1"/>
    <col min="19" max="19" width="36.54296875" bestFit="1" customWidth="1"/>
  </cols>
  <sheetData>
    <row r="1" spans="1:19" x14ac:dyDescent="0.35">
      <c r="A1" s="36" t="s">
        <v>0</v>
      </c>
      <c r="B1" s="36" t="s">
        <v>182</v>
      </c>
      <c r="C1" s="36" t="s">
        <v>230</v>
      </c>
      <c r="D1" s="36" t="s">
        <v>183</v>
      </c>
      <c r="E1" s="36" t="s">
        <v>231</v>
      </c>
      <c r="F1" s="36" t="s">
        <v>232</v>
      </c>
      <c r="G1" s="36" t="s">
        <v>233</v>
      </c>
      <c r="H1" s="36" t="s">
        <v>234</v>
      </c>
      <c r="I1" s="36" t="s">
        <v>235</v>
      </c>
      <c r="J1" s="36" t="s">
        <v>236</v>
      </c>
      <c r="K1" s="36" t="s">
        <v>237</v>
      </c>
      <c r="L1" s="36" t="s">
        <v>238</v>
      </c>
      <c r="M1" s="36" t="s">
        <v>187</v>
      </c>
      <c r="N1" s="36" t="s">
        <v>188</v>
      </c>
      <c r="O1" s="36" t="s">
        <v>189</v>
      </c>
      <c r="P1" s="36" t="s">
        <v>239</v>
      </c>
      <c r="Q1" s="36" t="s">
        <v>240</v>
      </c>
      <c r="R1" s="36" t="s">
        <v>190</v>
      </c>
      <c r="S1" s="36" t="s">
        <v>191</v>
      </c>
    </row>
    <row r="2" spans="1:19" x14ac:dyDescent="0.35">
      <c r="A2" s="41"/>
      <c r="B2" s="41"/>
      <c r="C2" s="41"/>
      <c r="D2" s="41" t="s">
        <v>241</v>
      </c>
      <c r="E2" s="41" t="s">
        <v>241</v>
      </c>
      <c r="F2" s="41" t="s">
        <v>241</v>
      </c>
      <c r="G2" s="41" t="s">
        <v>241</v>
      </c>
      <c r="H2" s="41" t="s">
        <v>241</v>
      </c>
      <c r="I2" s="41" t="s">
        <v>113</v>
      </c>
      <c r="J2" s="41" t="s">
        <v>242</v>
      </c>
      <c r="K2" s="41" t="s">
        <v>242</v>
      </c>
      <c r="L2" s="41" t="s">
        <v>243</v>
      </c>
      <c r="M2" s="41" t="s">
        <v>127</v>
      </c>
      <c r="N2" s="41" t="s">
        <v>113</v>
      </c>
      <c r="O2" s="41" t="s">
        <v>113</v>
      </c>
      <c r="P2" s="41" t="s">
        <v>203</v>
      </c>
      <c r="Q2" s="41" t="s">
        <v>203</v>
      </c>
      <c r="R2" s="41" t="s">
        <v>203</v>
      </c>
      <c r="S2" s="41" t="s">
        <v>203</v>
      </c>
    </row>
    <row r="3" spans="1:19" x14ac:dyDescent="0.35">
      <c r="A3" s="35" t="s">
        <v>244</v>
      </c>
      <c r="B3" s="35" t="s">
        <v>245</v>
      </c>
      <c r="C3" s="35" t="s">
        <v>246</v>
      </c>
      <c r="D3" s="35">
        <v>70</v>
      </c>
      <c r="E3" s="35">
        <v>60.5</v>
      </c>
      <c r="F3" s="35"/>
      <c r="G3" s="35">
        <v>0</v>
      </c>
      <c r="H3" s="51">
        <v>9.5</v>
      </c>
      <c r="I3" s="52">
        <v>86</v>
      </c>
      <c r="J3" s="35"/>
      <c r="K3" s="35">
        <v>22.5</v>
      </c>
      <c r="L3" s="53">
        <v>52837.57338551859</v>
      </c>
      <c r="M3" s="35">
        <v>1450000</v>
      </c>
      <c r="N3" s="35">
        <v>10</v>
      </c>
      <c r="O3" s="35">
        <v>90</v>
      </c>
      <c r="P3" s="35">
        <v>1950</v>
      </c>
      <c r="Q3" s="35">
        <v>35000</v>
      </c>
      <c r="R3" s="35">
        <v>8250</v>
      </c>
      <c r="S3" s="35">
        <v>21750</v>
      </c>
    </row>
    <row r="4" spans="1:19" x14ac:dyDescent="0.35">
      <c r="A4" s="35" t="s">
        <v>247</v>
      </c>
      <c r="B4" s="35" t="s">
        <v>248</v>
      </c>
      <c r="C4" s="35" t="s">
        <v>249</v>
      </c>
      <c r="D4" s="53">
        <v>273972.60273972602</v>
      </c>
      <c r="E4" s="35"/>
      <c r="F4" s="53">
        <v>109589.04109589041</v>
      </c>
      <c r="G4" s="35">
        <v>0</v>
      </c>
      <c r="H4" s="51">
        <v>164383.56164383562</v>
      </c>
      <c r="I4" s="51">
        <v>40</v>
      </c>
      <c r="J4" s="35">
        <v>3.75</v>
      </c>
      <c r="K4" s="54">
        <v>10.5</v>
      </c>
      <c r="L4" s="35">
        <v>22000</v>
      </c>
      <c r="M4" s="35">
        <v>2200000000</v>
      </c>
      <c r="N4" s="35">
        <v>20</v>
      </c>
      <c r="O4" s="35">
        <v>80</v>
      </c>
      <c r="P4" s="35">
        <v>8800000</v>
      </c>
      <c r="Q4" s="35">
        <v>8800000</v>
      </c>
      <c r="R4" s="35">
        <v>22000000</v>
      </c>
      <c r="S4" s="35">
        <v>13000000</v>
      </c>
    </row>
    <row r="6" spans="1:19" x14ac:dyDescent="0.35">
      <c r="D6" s="2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2E31B-F60A-4AC9-A347-229F941D1379}">
  <sheetPr>
    <tabColor rgb="FF00B050"/>
  </sheetPr>
  <dimension ref="A1:O3"/>
  <sheetViews>
    <sheetView workbookViewId="0"/>
  </sheetViews>
  <sheetFormatPr defaultRowHeight="14.5" x14ac:dyDescent="0.35"/>
  <cols>
    <col min="1" max="1" width="28" bestFit="1" customWidth="1"/>
    <col min="2" max="2" width="76.08984375" bestFit="1" customWidth="1"/>
    <col min="3" max="3" width="14.453125" bestFit="1" customWidth="1"/>
    <col min="4" max="4" width="24.90625" bestFit="1" customWidth="1"/>
    <col min="5" max="5" width="11.6328125" bestFit="1" customWidth="1"/>
    <col min="6" max="6" width="16.08984375" bestFit="1" customWidth="1"/>
    <col min="7" max="7" width="23.54296875" bestFit="1" customWidth="1"/>
    <col min="8" max="8" width="18.36328125" bestFit="1" customWidth="1"/>
    <col min="9" max="9" width="22" bestFit="1" customWidth="1"/>
    <col min="10" max="10" width="19.36328125" bestFit="1" customWidth="1"/>
    <col min="11" max="11" width="18.453125" bestFit="1" customWidth="1"/>
    <col min="12" max="12" width="20" bestFit="1" customWidth="1"/>
    <col min="13" max="13" width="32.08984375" bestFit="1" customWidth="1"/>
    <col min="14" max="14" width="19.90625" bestFit="1" customWidth="1"/>
    <col min="15" max="15" width="8.453125" bestFit="1" customWidth="1"/>
  </cols>
  <sheetData>
    <row r="1" spans="1:15" x14ac:dyDescent="0.35">
      <c r="A1" s="47" t="s">
        <v>0</v>
      </c>
      <c r="B1" s="47" t="s">
        <v>182</v>
      </c>
      <c r="C1" s="47" t="s">
        <v>250</v>
      </c>
      <c r="D1" s="47" t="s">
        <v>251</v>
      </c>
      <c r="E1" s="47" t="s">
        <v>252</v>
      </c>
      <c r="F1" s="47" t="s">
        <v>253</v>
      </c>
      <c r="G1" s="47" t="s">
        <v>254</v>
      </c>
      <c r="H1" s="47" t="s">
        <v>255</v>
      </c>
      <c r="I1" s="47" t="s">
        <v>256</v>
      </c>
      <c r="J1" s="47" t="s">
        <v>77</v>
      </c>
      <c r="K1" s="47" t="s">
        <v>257</v>
      </c>
      <c r="L1" s="47" t="s">
        <v>258</v>
      </c>
      <c r="M1" s="47" t="s">
        <v>259</v>
      </c>
      <c r="N1" s="47" t="s">
        <v>260</v>
      </c>
      <c r="O1" s="47" t="s">
        <v>221</v>
      </c>
    </row>
    <row r="2" spans="1:15" x14ac:dyDescent="0.35">
      <c r="A2" s="41"/>
      <c r="B2" s="41"/>
      <c r="C2" s="41" t="s">
        <v>261</v>
      </c>
      <c r="D2" s="41" t="s">
        <v>262</v>
      </c>
      <c r="E2" s="41" t="s">
        <v>263</v>
      </c>
      <c r="F2" s="41" t="s">
        <v>261</v>
      </c>
      <c r="G2" s="41" t="s">
        <v>264</v>
      </c>
      <c r="H2" s="41" t="s">
        <v>265</v>
      </c>
      <c r="I2" s="41" t="s">
        <v>266</v>
      </c>
      <c r="J2" s="41" t="s">
        <v>267</v>
      </c>
      <c r="K2" s="41" t="s">
        <v>225</v>
      </c>
      <c r="L2" s="41" t="s">
        <v>225</v>
      </c>
      <c r="M2" s="41" t="s">
        <v>225</v>
      </c>
      <c r="N2" s="41" t="s">
        <v>225</v>
      </c>
      <c r="O2" s="41" t="s">
        <v>226</v>
      </c>
    </row>
    <row r="3" spans="1:15" x14ac:dyDescent="0.35">
      <c r="A3" s="35" t="s">
        <v>268</v>
      </c>
      <c r="B3" s="35" t="s">
        <v>269</v>
      </c>
      <c r="C3" s="35">
        <v>300000</v>
      </c>
      <c r="D3" s="35">
        <v>2200</v>
      </c>
      <c r="E3" s="35">
        <v>1000</v>
      </c>
      <c r="F3" s="35">
        <v>210000</v>
      </c>
      <c r="G3" s="35">
        <v>10</v>
      </c>
      <c r="H3" s="35">
        <v>100</v>
      </c>
      <c r="I3" s="35">
        <v>35</v>
      </c>
      <c r="J3" s="35">
        <v>1.2</v>
      </c>
      <c r="K3" s="35">
        <v>8.5</v>
      </c>
      <c r="L3" s="35">
        <v>46.5</v>
      </c>
      <c r="M3" s="35">
        <v>8</v>
      </c>
      <c r="N3" s="35">
        <v>26</v>
      </c>
      <c r="O3" s="35">
        <v>1.6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E5D1-5ECD-4B57-912B-2616858EA101}">
  <dimension ref="A1:BV15"/>
  <sheetViews>
    <sheetView workbookViewId="0"/>
  </sheetViews>
  <sheetFormatPr defaultColWidth="9.08984375" defaultRowHeight="13" x14ac:dyDescent="0.3"/>
  <cols>
    <col min="1" max="1" width="13.6328125" style="20" customWidth="1"/>
    <col min="2" max="2" width="21.08984375" style="20" customWidth="1"/>
    <col min="3" max="3" width="33.36328125" style="20" customWidth="1"/>
    <col min="4" max="4" width="19.6328125" style="20" customWidth="1"/>
    <col min="5" max="5" width="20.54296875" style="20" customWidth="1"/>
    <col min="6" max="6" width="9.08984375" style="20" customWidth="1"/>
    <col min="7" max="7" width="12.90625" style="20" customWidth="1"/>
    <col min="8" max="8" width="15.08984375" style="20" customWidth="1"/>
    <col min="9" max="9" width="13.90625" style="20" customWidth="1"/>
    <col min="10" max="10" width="16.6328125" style="20" customWidth="1"/>
    <col min="11" max="11" width="15.453125" style="20" customWidth="1"/>
    <col min="12" max="12" width="13.6328125" style="20" customWidth="1"/>
    <col min="13" max="14" width="9.08984375" style="20"/>
    <col min="15" max="15" width="14" style="20" customWidth="1"/>
    <col min="16" max="16" width="9.08984375" style="20"/>
    <col min="17" max="17" width="21.6328125" style="20" customWidth="1"/>
    <col min="18" max="18" width="11.90625" style="20" customWidth="1"/>
    <col min="19" max="19" width="19.90625" style="20" customWidth="1"/>
    <col min="20" max="20" width="19.453125" style="20" customWidth="1"/>
    <col min="21" max="21" width="16.6328125" style="20" customWidth="1"/>
    <col min="22" max="22" width="17.36328125" style="20" customWidth="1"/>
    <col min="23" max="23" width="14" style="20" customWidth="1"/>
    <col min="24" max="24" width="21.36328125" style="20" customWidth="1"/>
    <col min="25" max="25" width="15.36328125" style="20" customWidth="1"/>
    <col min="26" max="26" width="19.6328125" style="20" customWidth="1"/>
    <col min="27" max="27" width="17.90625" style="20" customWidth="1"/>
    <col min="28" max="28" width="24.6328125" style="20" customWidth="1"/>
    <col min="29" max="30" width="9.08984375" style="20"/>
    <col min="31" max="31" width="17.6328125" style="20" customWidth="1"/>
    <col min="32" max="32" width="23.36328125" style="20" customWidth="1"/>
    <col min="33" max="33" width="18.6328125" style="20" customWidth="1"/>
    <col min="34" max="35" width="9.08984375" style="20"/>
    <col min="36" max="36" width="14.6328125" style="20" customWidth="1"/>
    <col min="37" max="37" width="15" style="20" customWidth="1"/>
    <col min="38" max="38" width="18.453125" style="20" customWidth="1"/>
    <col min="39" max="39" width="12.36328125" style="20" customWidth="1"/>
    <col min="40" max="41" width="9.08984375" style="20"/>
    <col min="42" max="42" width="18.6328125" style="20" customWidth="1"/>
    <col min="43" max="43" width="14.6328125" style="20" customWidth="1"/>
    <col min="44" max="44" width="10.36328125" style="20" customWidth="1"/>
    <col min="45" max="46" width="9.08984375" style="20"/>
    <col min="47" max="47" width="22.36328125" style="20" customWidth="1"/>
    <col min="48" max="48" width="20.90625" style="20" customWidth="1"/>
    <col min="49" max="49" width="13.6328125" style="20" customWidth="1"/>
    <col min="50" max="50" width="15.6328125" style="20" customWidth="1"/>
    <col min="51" max="51" width="24.36328125" style="20" customWidth="1"/>
    <col min="52" max="52" width="21.36328125" style="20" customWidth="1"/>
    <col min="53" max="53" width="20.453125" style="20" customWidth="1"/>
    <col min="54" max="56" width="9.08984375" style="20"/>
    <col min="57" max="57" width="14" style="20" customWidth="1"/>
    <col min="58" max="58" width="12.36328125" style="20" customWidth="1"/>
    <col min="59" max="59" width="18.6328125" style="20" customWidth="1"/>
    <col min="60" max="60" width="9.08984375" style="20"/>
    <col min="61" max="61" width="14.08984375" style="20" customWidth="1"/>
    <col min="62" max="62" width="15.6328125" style="20" customWidth="1"/>
    <col min="63" max="63" width="15.08984375" style="20" customWidth="1"/>
    <col min="64" max="64" width="18.90625" style="20" customWidth="1"/>
    <col min="65" max="65" width="18.6328125" style="20" customWidth="1"/>
    <col min="66" max="66" width="12.453125" style="20" customWidth="1"/>
    <col min="67" max="67" width="21.90625" style="20" customWidth="1"/>
    <col min="68" max="68" width="9.08984375" style="20"/>
    <col min="69" max="69" width="17" style="20" customWidth="1"/>
    <col min="70" max="71" width="9.08984375" style="20"/>
    <col min="72" max="72" width="15.54296875" style="20" customWidth="1"/>
    <col min="73" max="73" width="14.6328125" style="20" customWidth="1"/>
    <col min="74" max="74" width="12.36328125" style="20" customWidth="1"/>
    <col min="75" max="16384" width="9.08984375" style="20"/>
  </cols>
  <sheetData>
    <row r="1" spans="1:74" ht="14.5" x14ac:dyDescent="0.3">
      <c r="A1" s="36" t="s">
        <v>34</v>
      </c>
      <c r="B1" s="36"/>
      <c r="C1" s="36"/>
      <c r="D1" s="36"/>
      <c r="E1" s="36"/>
      <c r="F1" s="36"/>
      <c r="G1" s="36"/>
      <c r="H1" s="36"/>
      <c r="I1" s="36"/>
      <c r="J1" s="37" t="s">
        <v>35</v>
      </c>
      <c r="K1" s="38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9" t="s">
        <v>36</v>
      </c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40"/>
      <c r="BV1" s="39"/>
    </row>
    <row r="2" spans="1:74" ht="71.400000000000006" customHeight="1" x14ac:dyDescent="0.3">
      <c r="A2" s="41" t="s">
        <v>0</v>
      </c>
      <c r="B2" s="41" t="s">
        <v>37</v>
      </c>
      <c r="C2" s="41" t="s">
        <v>38</v>
      </c>
      <c r="D2" s="41" t="s">
        <v>39</v>
      </c>
      <c r="E2" s="41" t="s">
        <v>40</v>
      </c>
      <c r="F2" s="41" t="s">
        <v>41</v>
      </c>
      <c r="G2" s="41" t="s">
        <v>42</v>
      </c>
      <c r="H2" s="41" t="s">
        <v>270</v>
      </c>
      <c r="I2" s="41" t="s">
        <v>271</v>
      </c>
      <c r="J2" s="42" t="s">
        <v>45</v>
      </c>
      <c r="K2" s="42" t="s">
        <v>46</v>
      </c>
      <c r="L2" s="42" t="s">
        <v>47</v>
      </c>
      <c r="M2" s="42" t="s">
        <v>48</v>
      </c>
      <c r="N2" s="42" t="s">
        <v>49</v>
      </c>
      <c r="O2" s="42" t="s">
        <v>50</v>
      </c>
      <c r="P2" s="42" t="s">
        <v>51</v>
      </c>
      <c r="Q2" s="42" t="s">
        <v>52</v>
      </c>
      <c r="R2" s="42" t="s">
        <v>53</v>
      </c>
      <c r="S2" s="42" t="s">
        <v>54</v>
      </c>
      <c r="T2" s="42" t="s">
        <v>55</v>
      </c>
      <c r="U2" s="42" t="s">
        <v>56</v>
      </c>
      <c r="V2" s="42" t="s">
        <v>57</v>
      </c>
      <c r="W2" s="42" t="s">
        <v>58</v>
      </c>
      <c r="X2" s="42" t="s">
        <v>59</v>
      </c>
      <c r="Y2" s="42" t="s">
        <v>60</v>
      </c>
      <c r="Z2" s="42" t="s">
        <v>61</v>
      </c>
      <c r="AA2" s="42" t="s">
        <v>62</v>
      </c>
      <c r="AB2" s="42" t="s">
        <v>63</v>
      </c>
      <c r="AC2" s="42" t="s">
        <v>64</v>
      </c>
      <c r="AD2" s="42" t="s">
        <v>65</v>
      </c>
      <c r="AE2" s="42" t="s">
        <v>272</v>
      </c>
      <c r="AF2" s="42" t="s">
        <v>273</v>
      </c>
      <c r="AG2" s="42" t="s">
        <v>68</v>
      </c>
      <c r="AH2" s="42" t="s">
        <v>69</v>
      </c>
      <c r="AI2" s="42" t="s">
        <v>70</v>
      </c>
      <c r="AJ2" s="42" t="s">
        <v>71</v>
      </c>
      <c r="AK2" s="42" t="s">
        <v>72</v>
      </c>
      <c r="AL2" s="42" t="s">
        <v>73</v>
      </c>
      <c r="AM2" s="42" t="s">
        <v>74</v>
      </c>
      <c r="AN2" s="42" t="s">
        <v>75</v>
      </c>
      <c r="AO2" s="42" t="s">
        <v>76</v>
      </c>
      <c r="AP2" s="42" t="s">
        <v>77</v>
      </c>
      <c r="AQ2" s="42" t="s">
        <v>78</v>
      </c>
      <c r="AR2" s="42" t="s">
        <v>79</v>
      </c>
      <c r="AS2" s="42" t="s">
        <v>80</v>
      </c>
      <c r="AT2" s="42" t="s">
        <v>81</v>
      </c>
      <c r="AU2" s="42" t="s">
        <v>82</v>
      </c>
      <c r="AV2" s="42" t="s">
        <v>83</v>
      </c>
      <c r="AW2" s="42" t="s">
        <v>84</v>
      </c>
      <c r="AX2" s="42" t="s">
        <v>85</v>
      </c>
      <c r="AY2" s="42" t="s">
        <v>86</v>
      </c>
      <c r="AZ2" s="42" t="s">
        <v>87</v>
      </c>
      <c r="BA2" s="42" t="s">
        <v>88</v>
      </c>
      <c r="BB2" s="42" t="s">
        <v>89</v>
      </c>
      <c r="BC2" s="42" t="s">
        <v>90</v>
      </c>
      <c r="BD2" s="42" t="s">
        <v>91</v>
      </c>
      <c r="BE2" s="43" t="s">
        <v>92</v>
      </c>
      <c r="BF2" s="43" t="s">
        <v>93</v>
      </c>
      <c r="BG2" s="43" t="s">
        <v>94</v>
      </c>
      <c r="BH2" s="43" t="s">
        <v>95</v>
      </c>
      <c r="BI2" s="43" t="s">
        <v>96</v>
      </c>
      <c r="BJ2" s="43" t="s">
        <v>97</v>
      </c>
      <c r="BK2" s="43" t="s">
        <v>98</v>
      </c>
      <c r="BL2" s="43" t="s">
        <v>99</v>
      </c>
      <c r="BM2" s="43" t="s">
        <v>100</v>
      </c>
      <c r="BN2" s="43" t="s">
        <v>101</v>
      </c>
      <c r="BO2" s="43" t="s">
        <v>274</v>
      </c>
      <c r="BP2" s="43" t="s">
        <v>103</v>
      </c>
      <c r="BQ2" s="43" t="s">
        <v>104</v>
      </c>
      <c r="BR2" s="43" t="s">
        <v>105</v>
      </c>
      <c r="BS2" s="43" t="s">
        <v>106</v>
      </c>
      <c r="BT2" s="43" t="s">
        <v>107</v>
      </c>
      <c r="BU2" s="43" t="s">
        <v>108</v>
      </c>
      <c r="BV2" s="43" t="s">
        <v>109</v>
      </c>
    </row>
    <row r="3" spans="1:74" ht="14.5" x14ac:dyDescent="0.3">
      <c r="A3" s="41"/>
      <c r="B3" s="41"/>
      <c r="C3" s="41"/>
      <c r="D3" s="41"/>
      <c r="E3" s="44" t="s">
        <v>275</v>
      </c>
      <c r="F3" s="44" t="s">
        <v>110</v>
      </c>
      <c r="G3" s="41" t="s">
        <v>110</v>
      </c>
      <c r="H3" s="41" t="s">
        <v>110</v>
      </c>
      <c r="I3" s="41" t="s">
        <v>110</v>
      </c>
      <c r="J3" s="42" t="s">
        <v>111</v>
      </c>
      <c r="K3" s="42" t="s">
        <v>111</v>
      </c>
      <c r="L3" s="42" t="s">
        <v>111</v>
      </c>
      <c r="M3" s="42" t="s">
        <v>111</v>
      </c>
      <c r="N3" s="42" t="s">
        <v>112</v>
      </c>
      <c r="O3" s="42" t="s">
        <v>113</v>
      </c>
      <c r="P3" s="42" t="s">
        <v>113</v>
      </c>
      <c r="Q3" s="42" t="s">
        <v>113</v>
      </c>
      <c r="R3" s="42" t="s">
        <v>113</v>
      </c>
      <c r="S3" s="42"/>
      <c r="T3" s="42" t="s">
        <v>114</v>
      </c>
      <c r="U3" s="42" t="s">
        <v>113</v>
      </c>
      <c r="V3" s="42"/>
      <c r="W3" s="42" t="s">
        <v>113</v>
      </c>
      <c r="X3" s="42" t="s">
        <v>114</v>
      </c>
      <c r="Y3" s="42" t="s">
        <v>113</v>
      </c>
      <c r="Z3" s="42" t="s">
        <v>115</v>
      </c>
      <c r="AA3" s="42" t="s">
        <v>116</v>
      </c>
      <c r="AB3" s="42" t="s">
        <v>110</v>
      </c>
      <c r="AC3" s="42" t="s">
        <v>117</v>
      </c>
      <c r="AD3" s="42" t="s">
        <v>117</v>
      </c>
      <c r="AE3" s="42" t="s">
        <v>118</v>
      </c>
      <c r="AF3" s="42" t="s">
        <v>118</v>
      </c>
      <c r="AG3" s="42" t="s">
        <v>119</v>
      </c>
      <c r="AH3" s="42" t="s">
        <v>113</v>
      </c>
      <c r="AI3" s="42" t="s">
        <v>113</v>
      </c>
      <c r="AJ3" s="42" t="s">
        <v>120</v>
      </c>
      <c r="AK3" s="42" t="s">
        <v>120</v>
      </c>
      <c r="AL3" s="42"/>
      <c r="AM3" s="42"/>
      <c r="AN3" s="42"/>
      <c r="AO3" s="42"/>
      <c r="AP3" s="42" t="s">
        <v>121</v>
      </c>
      <c r="AQ3" s="42" t="s">
        <v>122</v>
      </c>
      <c r="AR3" s="42" t="s">
        <v>276</v>
      </c>
      <c r="AS3" s="42"/>
      <c r="AT3" s="42" t="s">
        <v>124</v>
      </c>
      <c r="AU3" s="42" t="s">
        <v>110</v>
      </c>
      <c r="AV3" s="42" t="s">
        <v>113</v>
      </c>
      <c r="AW3" s="42" t="s">
        <v>113</v>
      </c>
      <c r="AX3" s="42" t="s">
        <v>113</v>
      </c>
      <c r="AY3" s="42" t="s">
        <v>113</v>
      </c>
      <c r="AZ3" s="42" t="s">
        <v>113</v>
      </c>
      <c r="BA3" s="42"/>
      <c r="BB3" s="42"/>
      <c r="BC3" s="42" t="s">
        <v>110</v>
      </c>
      <c r="BD3" s="42"/>
      <c r="BE3" s="43" t="s">
        <v>125</v>
      </c>
      <c r="BF3" s="43" t="s">
        <v>125</v>
      </c>
      <c r="BG3" s="43" t="s">
        <v>126</v>
      </c>
      <c r="BH3" s="43" t="s">
        <v>127</v>
      </c>
      <c r="BI3" s="43" t="s">
        <v>127</v>
      </c>
      <c r="BJ3" s="43" t="s">
        <v>127</v>
      </c>
      <c r="BK3" s="43" t="s">
        <v>127</v>
      </c>
      <c r="BL3" s="43" t="s">
        <v>128</v>
      </c>
      <c r="BM3" s="43" t="s">
        <v>127</v>
      </c>
      <c r="BN3" s="43" t="s">
        <v>127</v>
      </c>
      <c r="BO3" s="43"/>
      <c r="BP3" s="43" t="s">
        <v>129</v>
      </c>
      <c r="BQ3" s="43" t="s">
        <v>130</v>
      </c>
      <c r="BR3" s="43"/>
      <c r="BS3" s="43"/>
      <c r="BT3" s="43" t="s">
        <v>131</v>
      </c>
      <c r="BU3" s="43" t="s">
        <v>131</v>
      </c>
      <c r="BV3" s="43" t="s">
        <v>132</v>
      </c>
    </row>
    <row r="4" spans="1:74" ht="29" x14ac:dyDescent="0.3">
      <c r="A4" s="4" t="s">
        <v>277</v>
      </c>
      <c r="B4" s="4" t="s">
        <v>278</v>
      </c>
      <c r="C4" s="4" t="s">
        <v>279</v>
      </c>
      <c r="D4" s="4">
        <v>2024</v>
      </c>
      <c r="E4" s="4">
        <v>900</v>
      </c>
      <c r="F4" s="4">
        <v>2</v>
      </c>
      <c r="G4" s="4"/>
      <c r="H4" s="4">
        <v>2</v>
      </c>
      <c r="I4" s="4">
        <v>2</v>
      </c>
      <c r="J4" s="4">
        <v>30</v>
      </c>
      <c r="K4" s="4">
        <v>25</v>
      </c>
      <c r="L4" s="4">
        <v>2</v>
      </c>
      <c r="M4" s="24">
        <v>1</v>
      </c>
      <c r="N4" s="24">
        <v>52</v>
      </c>
      <c r="O4" s="8">
        <v>0.2</v>
      </c>
      <c r="P4" s="8">
        <v>0.1</v>
      </c>
      <c r="Q4" s="4"/>
      <c r="R4" s="4"/>
      <c r="S4" s="4"/>
      <c r="T4" s="4"/>
      <c r="U4" s="4"/>
      <c r="V4" s="4"/>
      <c r="W4" s="4"/>
      <c r="X4" s="4"/>
      <c r="Y4" s="4"/>
      <c r="Z4" s="4"/>
      <c r="AA4" s="24">
        <v>15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6">
        <v>7560000</v>
      </c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>
        <v>14560</v>
      </c>
      <c r="BF4" s="4">
        <v>16000</v>
      </c>
      <c r="BG4" s="4"/>
      <c r="BH4" s="4">
        <v>29120000</v>
      </c>
      <c r="BI4" s="4">
        <f>BH4*1.1</f>
        <v>32032000.000000004</v>
      </c>
      <c r="BJ4" s="4">
        <v>11648000</v>
      </c>
      <c r="BK4" s="4"/>
      <c r="BL4" s="4"/>
      <c r="BM4" s="4">
        <v>2912000</v>
      </c>
      <c r="BN4" s="4">
        <v>17472000</v>
      </c>
      <c r="BO4" s="4"/>
      <c r="BP4" s="4"/>
      <c r="BQ4" s="4"/>
      <c r="BR4" s="4"/>
      <c r="BS4" s="4"/>
      <c r="BT4" s="4">
        <v>416000</v>
      </c>
      <c r="BU4" s="4"/>
      <c r="BV4" s="4">
        <v>72.8</v>
      </c>
    </row>
    <row r="5" spans="1:74" x14ac:dyDescent="0.3">
      <c r="A5" s="21"/>
      <c r="B5" s="21"/>
      <c r="C5" s="21"/>
      <c r="D5" s="21"/>
    </row>
    <row r="6" spans="1:74" x14ac:dyDescent="0.3">
      <c r="A6" s="21"/>
      <c r="B6" s="21"/>
      <c r="C6" s="21"/>
      <c r="D6" s="21"/>
    </row>
    <row r="7" spans="1:74" x14ac:dyDescent="0.3">
      <c r="A7" s="21"/>
      <c r="B7" s="21"/>
      <c r="C7" s="21"/>
      <c r="D7" s="21"/>
    </row>
    <row r="8" spans="1:74" x14ac:dyDescent="0.3">
      <c r="A8" s="21"/>
      <c r="B8" s="21"/>
      <c r="C8" s="21"/>
      <c r="D8" s="21"/>
    </row>
    <row r="9" spans="1:74" x14ac:dyDescent="0.3">
      <c r="A9" s="21"/>
      <c r="B9" s="21"/>
      <c r="C9" s="21"/>
      <c r="D9" s="21"/>
    </row>
    <row r="10" spans="1:74" x14ac:dyDescent="0.3">
      <c r="A10" s="21"/>
      <c r="B10" s="21"/>
      <c r="C10" s="21"/>
      <c r="D10" s="21"/>
    </row>
    <row r="11" spans="1:74" x14ac:dyDescent="0.3">
      <c r="A11" s="21"/>
      <c r="B11" s="21"/>
      <c r="C11" s="21"/>
      <c r="D11" s="21"/>
    </row>
    <row r="12" spans="1:74" x14ac:dyDescent="0.3">
      <c r="A12" s="21"/>
      <c r="B12" s="21"/>
      <c r="C12" s="21"/>
      <c r="D12" s="21"/>
    </row>
    <row r="13" spans="1:74" x14ac:dyDescent="0.3">
      <c r="A13" s="21"/>
      <c r="B13" s="21"/>
      <c r="C13" s="21"/>
      <c r="D13" s="21"/>
    </row>
    <row r="14" spans="1:74" x14ac:dyDescent="0.3">
      <c r="A14" s="21"/>
      <c r="B14" s="21"/>
      <c r="C14" s="21"/>
      <c r="D14" s="21"/>
    </row>
    <row r="15" spans="1:74" x14ac:dyDescent="0.3">
      <c r="B15" s="21"/>
      <c r="C15" s="21"/>
      <c r="D15" s="21"/>
      <c r="G15" s="22"/>
    </row>
  </sheetData>
  <conditionalFormatting sqref="AL2:AT2 BE2:BV2">
    <cfRule type="duplicateValues" dxfId="2" priority="1"/>
  </conditionalFormatting>
  <pageMargins left="0.59055118110236227" right="0.59055118110236227" top="0.78740157480314965" bottom="0.78740157480314965" header="0.31496062992125984" footer="0.31496062992125984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82984-626B-4239-8D28-DFE0295899CD}">
  <dimension ref="A1:BV15"/>
  <sheetViews>
    <sheetView workbookViewId="0"/>
  </sheetViews>
  <sheetFormatPr defaultColWidth="9.08984375" defaultRowHeight="13" x14ac:dyDescent="0.3"/>
  <cols>
    <col min="1" max="1" width="19.36328125" style="20" customWidth="1"/>
    <col min="2" max="2" width="15.6328125" style="20" customWidth="1"/>
    <col min="3" max="3" width="18.6328125" style="20" customWidth="1"/>
    <col min="4" max="4" width="22.54296875" style="20" customWidth="1"/>
    <col min="5" max="5" width="9.08984375" style="20" customWidth="1"/>
    <col min="6" max="6" width="19" style="20" customWidth="1"/>
    <col min="7" max="7" width="18.453125" style="20" customWidth="1"/>
    <col min="8" max="8" width="18.6328125" style="20" customWidth="1"/>
    <col min="9" max="9" width="22.08984375" style="20" customWidth="1"/>
    <col min="10" max="10" width="14.453125" style="20" customWidth="1"/>
    <col min="11" max="11" width="17.36328125" style="20" customWidth="1"/>
    <col min="12" max="12" width="15.453125" style="20" customWidth="1"/>
    <col min="13" max="14" width="9.08984375" style="20"/>
    <col min="15" max="15" width="14.6328125" style="20" customWidth="1"/>
    <col min="16" max="16" width="9.08984375" style="20"/>
    <col min="17" max="17" width="20.36328125" style="20" customWidth="1"/>
    <col min="18" max="18" width="9.08984375" style="20"/>
    <col min="19" max="19" width="23.36328125" style="20" customWidth="1"/>
    <col min="20" max="20" width="16.90625" style="20" customWidth="1"/>
    <col min="21" max="21" width="15.54296875" style="20" customWidth="1"/>
    <col min="22" max="22" width="18.54296875" style="20" customWidth="1"/>
    <col min="23" max="23" width="16.54296875" style="20" customWidth="1"/>
    <col min="24" max="24" width="16.6328125" style="20" customWidth="1"/>
    <col min="25" max="25" width="23.36328125" style="20" customWidth="1"/>
    <col min="26" max="26" width="21" style="20" customWidth="1"/>
    <col min="27" max="27" width="20.453125" style="20" customWidth="1"/>
    <col min="28" max="28" width="20.90625" style="20" customWidth="1"/>
    <col min="29" max="29" width="18.54296875" style="20" customWidth="1"/>
    <col min="30" max="30" width="20" style="20" customWidth="1"/>
    <col min="31" max="31" width="17.453125" style="20" customWidth="1"/>
    <col min="32" max="32" width="16.08984375" style="20" customWidth="1"/>
    <col min="33" max="33" width="19.08984375" style="20" customWidth="1"/>
    <col min="34" max="35" width="9.08984375" style="20"/>
    <col min="36" max="36" width="15.54296875" style="20" customWidth="1"/>
    <col min="37" max="37" width="13.453125" style="20" customWidth="1"/>
    <col min="38" max="38" width="12.36328125" style="20" customWidth="1"/>
    <col min="39" max="39" width="17.453125" style="20" customWidth="1"/>
    <col min="40" max="40" width="13.36328125" style="20" customWidth="1"/>
    <col min="41" max="41" width="11.453125" style="20" customWidth="1"/>
    <col min="42" max="42" width="14" style="20" customWidth="1"/>
    <col min="43" max="43" width="14.08984375" style="20" customWidth="1"/>
    <col min="44" max="44" width="15" style="20" customWidth="1"/>
    <col min="45" max="45" width="20.36328125" style="20" customWidth="1"/>
    <col min="46" max="46" width="16.54296875" style="20" customWidth="1"/>
    <col min="47" max="47" width="21.453125" style="20" customWidth="1"/>
    <col min="48" max="48" width="19.36328125" style="20" customWidth="1"/>
    <col min="49" max="49" width="15.36328125" style="20" customWidth="1"/>
    <col min="50" max="50" width="14" style="20" customWidth="1"/>
    <col min="51" max="51" width="16.453125" style="20" customWidth="1"/>
    <col min="52" max="52" width="18.6328125" style="20" customWidth="1"/>
    <col min="53" max="53" width="16.90625" style="20" customWidth="1"/>
    <col min="54" max="54" width="18.54296875" style="20" customWidth="1"/>
    <col min="55" max="55" width="14.36328125" style="20" customWidth="1"/>
    <col min="56" max="62" width="9.08984375" style="20"/>
    <col min="63" max="63" width="12.08984375" style="20" customWidth="1"/>
    <col min="64" max="64" width="15.453125" style="20" customWidth="1"/>
    <col min="65" max="65" width="18.36328125" style="20" customWidth="1"/>
    <col min="66" max="66" width="13.453125" style="20" customWidth="1"/>
    <col min="67" max="67" width="16.453125" style="20" customWidth="1"/>
    <col min="68" max="68" width="9.08984375" style="20"/>
    <col min="69" max="69" width="16.6328125" style="20" customWidth="1"/>
    <col min="70" max="72" width="9.08984375" style="20"/>
    <col min="73" max="73" width="18.36328125" style="20" customWidth="1"/>
    <col min="74" max="74" width="13.6328125" style="20" customWidth="1"/>
    <col min="75" max="16384" width="9.08984375" style="20"/>
  </cols>
  <sheetData>
    <row r="1" spans="1:74" ht="14.5" x14ac:dyDescent="0.3">
      <c r="A1" s="36" t="s">
        <v>34</v>
      </c>
      <c r="B1" s="36"/>
      <c r="C1" s="36"/>
      <c r="D1" s="36"/>
      <c r="E1" s="36"/>
      <c r="F1" s="36"/>
      <c r="G1" s="36"/>
      <c r="H1" s="36"/>
      <c r="I1" s="36"/>
      <c r="J1" s="37" t="s">
        <v>35</v>
      </c>
      <c r="K1" s="38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9" t="s">
        <v>36</v>
      </c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40"/>
      <c r="BV1" s="39"/>
    </row>
    <row r="2" spans="1:74" ht="102" customHeight="1" x14ac:dyDescent="0.3">
      <c r="A2" s="41" t="s">
        <v>0</v>
      </c>
      <c r="B2" s="41" t="s">
        <v>37</v>
      </c>
      <c r="C2" s="41" t="s">
        <v>38</v>
      </c>
      <c r="D2" s="41" t="s">
        <v>39</v>
      </c>
      <c r="E2" s="41" t="s">
        <v>40</v>
      </c>
      <c r="F2" s="41" t="s">
        <v>41</v>
      </c>
      <c r="G2" s="41" t="s">
        <v>42</v>
      </c>
      <c r="H2" s="41" t="s">
        <v>270</v>
      </c>
      <c r="I2" s="41" t="s">
        <v>271</v>
      </c>
      <c r="J2" s="42" t="s">
        <v>45</v>
      </c>
      <c r="K2" s="42" t="s">
        <v>46</v>
      </c>
      <c r="L2" s="42" t="s">
        <v>47</v>
      </c>
      <c r="M2" s="42" t="s">
        <v>48</v>
      </c>
      <c r="N2" s="42" t="s">
        <v>49</v>
      </c>
      <c r="O2" s="42" t="s">
        <v>50</v>
      </c>
      <c r="P2" s="42" t="s">
        <v>51</v>
      </c>
      <c r="Q2" s="42" t="s">
        <v>52</v>
      </c>
      <c r="R2" s="42" t="s">
        <v>53</v>
      </c>
      <c r="S2" s="42" t="s">
        <v>54</v>
      </c>
      <c r="T2" s="42" t="s">
        <v>55</v>
      </c>
      <c r="U2" s="42" t="s">
        <v>56</v>
      </c>
      <c r="V2" s="42" t="s">
        <v>57</v>
      </c>
      <c r="W2" s="42" t="s">
        <v>58</v>
      </c>
      <c r="X2" s="42" t="s">
        <v>59</v>
      </c>
      <c r="Y2" s="42" t="s">
        <v>60</v>
      </c>
      <c r="Z2" s="42" t="s">
        <v>61</v>
      </c>
      <c r="AA2" s="42" t="s">
        <v>62</v>
      </c>
      <c r="AB2" s="42" t="s">
        <v>63</v>
      </c>
      <c r="AC2" s="42" t="s">
        <v>64</v>
      </c>
      <c r="AD2" s="42" t="s">
        <v>65</v>
      </c>
      <c r="AE2" s="42" t="s">
        <v>272</v>
      </c>
      <c r="AF2" s="42" t="s">
        <v>273</v>
      </c>
      <c r="AG2" s="42" t="s">
        <v>68</v>
      </c>
      <c r="AH2" s="42" t="s">
        <v>69</v>
      </c>
      <c r="AI2" s="42" t="s">
        <v>70</v>
      </c>
      <c r="AJ2" s="42" t="s">
        <v>71</v>
      </c>
      <c r="AK2" s="42" t="s">
        <v>72</v>
      </c>
      <c r="AL2" s="42" t="s">
        <v>73</v>
      </c>
      <c r="AM2" s="42" t="s">
        <v>74</v>
      </c>
      <c r="AN2" s="42" t="s">
        <v>75</v>
      </c>
      <c r="AO2" s="42" t="s">
        <v>76</v>
      </c>
      <c r="AP2" s="42" t="s">
        <v>77</v>
      </c>
      <c r="AQ2" s="42" t="s">
        <v>78</v>
      </c>
      <c r="AR2" s="42" t="s">
        <v>79</v>
      </c>
      <c r="AS2" s="42" t="s">
        <v>80</v>
      </c>
      <c r="AT2" s="42" t="s">
        <v>81</v>
      </c>
      <c r="AU2" s="42" t="s">
        <v>82</v>
      </c>
      <c r="AV2" s="42" t="s">
        <v>83</v>
      </c>
      <c r="AW2" s="42" t="s">
        <v>84</v>
      </c>
      <c r="AX2" s="42" t="s">
        <v>85</v>
      </c>
      <c r="AY2" s="42" t="s">
        <v>86</v>
      </c>
      <c r="AZ2" s="42" t="s">
        <v>87</v>
      </c>
      <c r="BA2" s="42" t="s">
        <v>88</v>
      </c>
      <c r="BB2" s="42" t="s">
        <v>89</v>
      </c>
      <c r="BC2" s="42" t="s">
        <v>90</v>
      </c>
      <c r="BD2" s="42" t="s">
        <v>91</v>
      </c>
      <c r="BE2" s="43" t="s">
        <v>92</v>
      </c>
      <c r="BF2" s="43" t="s">
        <v>93</v>
      </c>
      <c r="BG2" s="43" t="s">
        <v>94</v>
      </c>
      <c r="BH2" s="43" t="s">
        <v>95</v>
      </c>
      <c r="BI2" s="43" t="s">
        <v>96</v>
      </c>
      <c r="BJ2" s="43" t="s">
        <v>97</v>
      </c>
      <c r="BK2" s="43" t="s">
        <v>98</v>
      </c>
      <c r="BL2" s="43" t="s">
        <v>99</v>
      </c>
      <c r="BM2" s="43" t="s">
        <v>100</v>
      </c>
      <c r="BN2" s="43" t="s">
        <v>101</v>
      </c>
      <c r="BO2" s="43" t="s">
        <v>274</v>
      </c>
      <c r="BP2" s="43" t="s">
        <v>103</v>
      </c>
      <c r="BQ2" s="43" t="s">
        <v>104</v>
      </c>
      <c r="BR2" s="43" t="s">
        <v>105</v>
      </c>
      <c r="BS2" s="43" t="s">
        <v>106</v>
      </c>
      <c r="BT2" s="43" t="s">
        <v>107</v>
      </c>
      <c r="BU2" s="43" t="s">
        <v>108</v>
      </c>
      <c r="BV2" s="43" t="s">
        <v>109</v>
      </c>
    </row>
    <row r="3" spans="1:74" ht="29" x14ac:dyDescent="0.3">
      <c r="A3" s="41"/>
      <c r="B3" s="41"/>
      <c r="C3" s="41"/>
      <c r="D3" s="41"/>
      <c r="E3" s="44" t="s">
        <v>280</v>
      </c>
      <c r="F3" s="44" t="s">
        <v>280</v>
      </c>
      <c r="G3" s="41" t="s">
        <v>280</v>
      </c>
      <c r="H3" s="41" t="s">
        <v>280</v>
      </c>
      <c r="I3" s="41" t="s">
        <v>280</v>
      </c>
      <c r="J3" s="42" t="s">
        <v>111</v>
      </c>
      <c r="K3" s="42" t="s">
        <v>111</v>
      </c>
      <c r="L3" s="42" t="s">
        <v>111</v>
      </c>
      <c r="M3" s="42" t="s">
        <v>111</v>
      </c>
      <c r="N3" s="42" t="s">
        <v>112</v>
      </c>
      <c r="O3" s="42" t="s">
        <v>113</v>
      </c>
      <c r="P3" s="42" t="s">
        <v>113</v>
      </c>
      <c r="Q3" s="42" t="s">
        <v>113</v>
      </c>
      <c r="R3" s="42" t="s">
        <v>113</v>
      </c>
      <c r="S3" s="42"/>
      <c r="T3" s="42" t="s">
        <v>114</v>
      </c>
      <c r="U3" s="42" t="s">
        <v>113</v>
      </c>
      <c r="V3" s="42"/>
      <c r="W3" s="42" t="s">
        <v>113</v>
      </c>
      <c r="X3" s="42" t="s">
        <v>114</v>
      </c>
      <c r="Y3" s="42" t="s">
        <v>113</v>
      </c>
      <c r="Z3" s="42" t="s">
        <v>115</v>
      </c>
      <c r="AA3" s="42" t="s">
        <v>116</v>
      </c>
      <c r="AB3" s="42" t="s">
        <v>110</v>
      </c>
      <c r="AC3" s="42" t="s">
        <v>117</v>
      </c>
      <c r="AD3" s="42" t="s">
        <v>117</v>
      </c>
      <c r="AE3" s="42" t="s">
        <v>118</v>
      </c>
      <c r="AF3" s="42" t="s">
        <v>118</v>
      </c>
      <c r="AG3" s="42" t="s">
        <v>119</v>
      </c>
      <c r="AH3" s="42" t="s">
        <v>113</v>
      </c>
      <c r="AI3" s="42" t="s">
        <v>113</v>
      </c>
      <c r="AJ3" s="42" t="s">
        <v>120</v>
      </c>
      <c r="AK3" s="42" t="s">
        <v>120</v>
      </c>
      <c r="AL3" s="42"/>
      <c r="AM3" s="42"/>
      <c r="AN3" s="42"/>
      <c r="AO3" s="42"/>
      <c r="AP3" s="42" t="s">
        <v>121</v>
      </c>
      <c r="AQ3" s="42" t="s">
        <v>122</v>
      </c>
      <c r="AR3" s="42" t="s">
        <v>123</v>
      </c>
      <c r="AS3" s="42"/>
      <c r="AT3" s="42" t="s">
        <v>124</v>
      </c>
      <c r="AU3" s="42" t="s">
        <v>110</v>
      </c>
      <c r="AV3" s="42" t="s">
        <v>113</v>
      </c>
      <c r="AW3" s="42" t="s">
        <v>113</v>
      </c>
      <c r="AX3" s="42" t="s">
        <v>113</v>
      </c>
      <c r="AY3" s="42" t="s">
        <v>113</v>
      </c>
      <c r="AZ3" s="42" t="s">
        <v>113</v>
      </c>
      <c r="BA3" s="42"/>
      <c r="BB3" s="42"/>
      <c r="BC3" s="42" t="s">
        <v>110</v>
      </c>
      <c r="BD3" s="42"/>
      <c r="BE3" s="43" t="s">
        <v>125</v>
      </c>
      <c r="BF3" s="43" t="s">
        <v>125</v>
      </c>
      <c r="BG3" s="43" t="s">
        <v>126</v>
      </c>
      <c r="BH3" s="43" t="s">
        <v>127</v>
      </c>
      <c r="BI3" s="43" t="s">
        <v>127</v>
      </c>
      <c r="BJ3" s="43" t="s">
        <v>127</v>
      </c>
      <c r="BK3" s="43" t="s">
        <v>127</v>
      </c>
      <c r="BL3" s="43" t="s">
        <v>128</v>
      </c>
      <c r="BM3" s="43" t="s">
        <v>127</v>
      </c>
      <c r="BN3" s="43" t="s">
        <v>127</v>
      </c>
      <c r="BO3" s="43"/>
      <c r="BP3" s="43" t="s">
        <v>129</v>
      </c>
      <c r="BQ3" s="43" t="s">
        <v>130</v>
      </c>
      <c r="BR3" s="43"/>
      <c r="BS3" s="43"/>
      <c r="BT3" s="43" t="s">
        <v>297</v>
      </c>
      <c r="BU3" s="43" t="s">
        <v>131</v>
      </c>
      <c r="BV3" s="43" t="s">
        <v>297</v>
      </c>
    </row>
    <row r="4" spans="1:74" ht="81.650000000000006" customHeight="1" x14ac:dyDescent="0.3">
      <c r="A4" s="4" t="s">
        <v>281</v>
      </c>
      <c r="B4" s="4" t="s">
        <v>282</v>
      </c>
      <c r="C4" s="4" t="s">
        <v>283</v>
      </c>
      <c r="D4" s="4">
        <v>2024</v>
      </c>
      <c r="E4" s="4">
        <v>50</v>
      </c>
      <c r="F4" s="4">
        <v>50</v>
      </c>
      <c r="G4" s="4"/>
      <c r="H4" s="4">
        <v>50</v>
      </c>
      <c r="I4" s="4">
        <v>50</v>
      </c>
      <c r="J4" s="4">
        <v>30</v>
      </c>
      <c r="K4" s="4">
        <v>25</v>
      </c>
      <c r="L4" s="4">
        <v>2</v>
      </c>
      <c r="M4" s="4">
        <v>2</v>
      </c>
      <c r="N4" s="4">
        <v>52</v>
      </c>
      <c r="O4" s="8">
        <v>0.2</v>
      </c>
      <c r="P4" s="8">
        <v>0.05</v>
      </c>
      <c r="Q4" s="4"/>
      <c r="R4" s="4"/>
      <c r="S4" s="4"/>
      <c r="T4" s="4"/>
      <c r="U4" s="4"/>
      <c r="V4" s="4"/>
      <c r="W4" s="4"/>
      <c r="X4" s="4"/>
      <c r="Y4" s="4"/>
      <c r="Z4" s="4"/>
      <c r="AA4" s="4">
        <v>65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>
        <v>60000000</v>
      </c>
      <c r="BI4" s="4">
        <f>BH4+6000000</f>
        <v>66000000</v>
      </c>
      <c r="BJ4" s="4">
        <v>24000000</v>
      </c>
      <c r="BK4" s="4"/>
      <c r="BL4" s="4"/>
      <c r="BM4" s="4">
        <v>6000000</v>
      </c>
      <c r="BN4" s="4">
        <v>36000000</v>
      </c>
      <c r="BO4" s="4"/>
      <c r="BP4" s="4"/>
      <c r="BQ4" s="4"/>
      <c r="BR4" s="4"/>
      <c r="BS4" s="4"/>
      <c r="BT4" s="4">
        <v>312000</v>
      </c>
      <c r="BU4" s="4"/>
      <c r="BV4" s="4">
        <v>832000</v>
      </c>
    </row>
    <row r="5" spans="1:74" x14ac:dyDescent="0.3">
      <c r="A5" s="21"/>
      <c r="B5" s="21"/>
      <c r="C5" s="21"/>
      <c r="D5" s="21"/>
    </row>
    <row r="6" spans="1:74" x14ac:dyDescent="0.3">
      <c r="A6" s="21"/>
      <c r="B6" s="21"/>
      <c r="C6" s="21"/>
      <c r="D6" s="21"/>
    </row>
    <row r="7" spans="1:74" x14ac:dyDescent="0.3">
      <c r="A7" s="21"/>
      <c r="B7" s="21"/>
      <c r="C7" s="21"/>
      <c r="D7" s="21"/>
    </row>
    <row r="8" spans="1:74" x14ac:dyDescent="0.3">
      <c r="A8" s="21"/>
      <c r="B8" s="21"/>
      <c r="C8" s="21"/>
      <c r="D8" s="21"/>
    </row>
    <row r="9" spans="1:74" x14ac:dyDescent="0.3">
      <c r="A9" s="21"/>
      <c r="B9" s="21"/>
      <c r="C9" s="21"/>
      <c r="D9" s="21"/>
    </row>
    <row r="10" spans="1:74" x14ac:dyDescent="0.3">
      <c r="A10" s="21"/>
      <c r="B10" s="21"/>
      <c r="C10" s="21"/>
      <c r="D10" s="21"/>
    </row>
    <row r="11" spans="1:74" x14ac:dyDescent="0.3">
      <c r="A11" s="21"/>
      <c r="B11" s="21"/>
      <c r="C11" s="21"/>
      <c r="D11" s="21"/>
    </row>
    <row r="12" spans="1:74" x14ac:dyDescent="0.3">
      <c r="A12" s="21"/>
      <c r="B12" s="21"/>
      <c r="C12" s="21"/>
      <c r="D12" s="21"/>
    </row>
    <row r="13" spans="1:74" x14ac:dyDescent="0.3">
      <c r="A13" s="21"/>
      <c r="B13" s="21"/>
      <c r="C13" s="21"/>
      <c r="D13" s="21"/>
    </row>
    <row r="14" spans="1:74" x14ac:dyDescent="0.3">
      <c r="A14" s="21"/>
      <c r="B14" s="21"/>
      <c r="C14" s="21"/>
      <c r="D14" s="21"/>
    </row>
    <row r="15" spans="1:74" x14ac:dyDescent="0.3">
      <c r="B15" s="21"/>
      <c r="C15" s="21"/>
      <c r="D15" s="21"/>
    </row>
  </sheetData>
  <conditionalFormatting sqref="AL2:AT2 BE2:BV2">
    <cfRule type="duplicateValues" dxfId="1" priority="1"/>
  </conditionalFormatting>
  <pageMargins left="0.59055118110236227" right="0.59055118110236227" top="0.78740157480314965" bottom="0.78740157480314965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CDBCC-2CEC-45CD-807F-164E6E474F38}">
  <dimension ref="A1:CA15"/>
  <sheetViews>
    <sheetView workbookViewId="0"/>
  </sheetViews>
  <sheetFormatPr defaultColWidth="9.08984375" defaultRowHeight="13" x14ac:dyDescent="0.3"/>
  <cols>
    <col min="1" max="1" width="15.90625" style="20" customWidth="1"/>
    <col min="2" max="2" width="25.90625" style="20" customWidth="1"/>
    <col min="3" max="3" width="9.08984375" style="20" customWidth="1"/>
    <col min="4" max="4" width="16.90625" style="20" customWidth="1"/>
    <col min="5" max="8" width="9.08984375" style="20" customWidth="1"/>
    <col min="9" max="9" width="16.54296875" style="20" customWidth="1"/>
    <col min="10" max="12" width="19.6328125" style="20" customWidth="1"/>
    <col min="13" max="13" width="14.6328125" style="20" customWidth="1"/>
    <col min="14" max="14" width="12.08984375" style="20" customWidth="1"/>
    <col min="15" max="15" width="14.6328125" style="20" customWidth="1"/>
    <col min="16" max="16" width="12.6328125" style="20" customWidth="1"/>
    <col min="17" max="18" width="9.08984375" style="20"/>
    <col min="19" max="19" width="13.453125" style="20" customWidth="1"/>
    <col min="20" max="20" width="9.08984375" style="20"/>
    <col min="21" max="21" width="19.36328125" style="20" customWidth="1"/>
    <col min="22" max="22" width="12.36328125" style="20" customWidth="1"/>
    <col min="23" max="23" width="13.08984375" style="20" customWidth="1"/>
    <col min="24" max="24" width="17.08984375" style="20" customWidth="1"/>
    <col min="25" max="25" width="18.08984375" style="20" customWidth="1"/>
    <col min="26" max="26" width="17.08984375" style="20" customWidth="1"/>
    <col min="27" max="27" width="13.08984375" style="20" customWidth="1"/>
    <col min="28" max="28" width="17.6328125" style="20" customWidth="1"/>
    <col min="29" max="29" width="18" style="20" customWidth="1"/>
    <col min="30" max="30" width="15.6328125" style="20" customWidth="1"/>
    <col min="31" max="31" width="13.90625" style="20" customWidth="1"/>
    <col min="32" max="32" width="18.90625" style="20" customWidth="1"/>
    <col min="33" max="33" width="14.6328125" style="20" customWidth="1"/>
    <col min="34" max="34" width="11.453125" style="20" customWidth="1"/>
    <col min="35" max="35" width="15.6328125" style="20" customWidth="1"/>
    <col min="36" max="36" width="16.36328125" style="20" customWidth="1"/>
    <col min="37" max="37" width="13.36328125" style="20" customWidth="1"/>
    <col min="38" max="39" width="9.08984375" style="20"/>
    <col min="40" max="40" width="15" style="20" customWidth="1"/>
    <col min="41" max="41" width="9.08984375" style="20"/>
    <col min="42" max="42" width="14.453125" style="20" customWidth="1"/>
    <col min="43" max="43" width="12.6328125" style="20" customWidth="1"/>
    <col min="44" max="45" width="9.08984375" style="20"/>
    <col min="46" max="46" width="17.90625" style="20" customWidth="1"/>
    <col min="47" max="47" width="13.08984375" style="20" customWidth="1"/>
    <col min="48" max="48" width="9.08984375" style="20"/>
    <col min="49" max="49" width="12.54296875" style="20" customWidth="1"/>
    <col min="50" max="50" width="9.08984375" style="20"/>
    <col min="51" max="51" width="13.36328125" style="20" customWidth="1"/>
    <col min="52" max="54" width="9.08984375" style="20"/>
    <col min="55" max="55" width="15.90625" style="20" customWidth="1"/>
    <col min="56" max="56" width="10.36328125" style="20" customWidth="1"/>
    <col min="57" max="61" width="9.08984375" style="20"/>
    <col min="62" max="62" width="12.453125" style="20" customWidth="1"/>
    <col min="63" max="64" width="9.08984375" style="20"/>
    <col min="65" max="65" width="11.6328125" style="20" customWidth="1"/>
    <col min="66" max="66" width="14" style="20" customWidth="1"/>
    <col min="67" max="67" width="16.36328125" style="20" customWidth="1"/>
    <col min="68" max="68" width="12.36328125" style="20" customWidth="1"/>
    <col min="69" max="69" width="13.36328125" style="20" customWidth="1"/>
    <col min="70" max="70" width="13.08984375" style="20" customWidth="1"/>
    <col min="71" max="71" width="13.6328125" style="20" customWidth="1"/>
    <col min="72" max="72" width="18.08984375" style="20" customWidth="1"/>
    <col min="73" max="73" width="14.6328125" style="20" customWidth="1"/>
    <col min="74" max="74" width="18" style="20" customWidth="1"/>
    <col min="75" max="77" width="9.08984375" style="20"/>
    <col min="78" max="78" width="13.90625" style="20" customWidth="1"/>
    <col min="79" max="79" width="14" style="20" customWidth="1"/>
    <col min="80" max="16384" width="9.08984375" style="20"/>
  </cols>
  <sheetData>
    <row r="1" spans="1:79" ht="14.5" x14ac:dyDescent="0.3">
      <c r="A1" s="36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 t="s">
        <v>35</v>
      </c>
      <c r="O1" s="38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9" t="s">
        <v>36</v>
      </c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40"/>
      <c r="CA1" s="39"/>
    </row>
    <row r="2" spans="1:79" ht="73.25" customHeight="1" x14ac:dyDescent="0.3">
      <c r="A2" s="41" t="s">
        <v>0</v>
      </c>
      <c r="B2" s="41" t="s">
        <v>37</v>
      </c>
      <c r="C2" s="41" t="s">
        <v>38</v>
      </c>
      <c r="D2" s="41" t="s">
        <v>39</v>
      </c>
      <c r="E2" s="41" t="s">
        <v>284</v>
      </c>
      <c r="F2" s="41" t="s">
        <v>285</v>
      </c>
      <c r="G2" s="41" t="s">
        <v>286</v>
      </c>
      <c r="H2" s="41" t="s">
        <v>287</v>
      </c>
      <c r="I2" s="41" t="s">
        <v>42</v>
      </c>
      <c r="J2" s="41" t="s">
        <v>288</v>
      </c>
      <c r="K2" s="41" t="s">
        <v>289</v>
      </c>
      <c r="L2" s="41" t="s">
        <v>290</v>
      </c>
      <c r="M2" s="41" t="s">
        <v>291</v>
      </c>
      <c r="N2" s="42" t="s">
        <v>45</v>
      </c>
      <c r="O2" s="42" t="s">
        <v>46</v>
      </c>
      <c r="P2" s="42" t="s">
        <v>47</v>
      </c>
      <c r="Q2" s="42" t="s">
        <v>48</v>
      </c>
      <c r="R2" s="42" t="s">
        <v>49</v>
      </c>
      <c r="S2" s="42" t="s">
        <v>50</v>
      </c>
      <c r="T2" s="42" t="s">
        <v>51</v>
      </c>
      <c r="U2" s="42" t="s">
        <v>52</v>
      </c>
      <c r="V2" s="42" t="s">
        <v>53</v>
      </c>
      <c r="W2" s="42" t="s">
        <v>54</v>
      </c>
      <c r="X2" s="42" t="s">
        <v>55</v>
      </c>
      <c r="Y2" s="42" t="s">
        <v>56</v>
      </c>
      <c r="Z2" s="42" t="s">
        <v>57</v>
      </c>
      <c r="AA2" s="42" t="s">
        <v>58</v>
      </c>
      <c r="AB2" s="42" t="s">
        <v>59</v>
      </c>
      <c r="AC2" s="42" t="s">
        <v>60</v>
      </c>
      <c r="AD2" s="42" t="s">
        <v>61</v>
      </c>
      <c r="AE2" s="42" t="s">
        <v>62</v>
      </c>
      <c r="AF2" s="42" t="s">
        <v>63</v>
      </c>
      <c r="AG2" s="42" t="s">
        <v>64</v>
      </c>
      <c r="AH2" s="42" t="s">
        <v>65</v>
      </c>
      <c r="AI2" s="42" t="s">
        <v>272</v>
      </c>
      <c r="AJ2" s="42" t="s">
        <v>273</v>
      </c>
      <c r="AK2" s="42" t="s">
        <v>68</v>
      </c>
      <c r="AL2" s="42" t="s">
        <v>69</v>
      </c>
      <c r="AM2" s="42" t="s">
        <v>70</v>
      </c>
      <c r="AN2" s="42" t="s">
        <v>71</v>
      </c>
      <c r="AO2" s="42" t="s">
        <v>72</v>
      </c>
      <c r="AP2" s="42" t="s">
        <v>73</v>
      </c>
      <c r="AQ2" s="42" t="s">
        <v>74</v>
      </c>
      <c r="AR2" s="42" t="s">
        <v>75</v>
      </c>
      <c r="AS2" s="42" t="s">
        <v>76</v>
      </c>
      <c r="AT2" s="42" t="s">
        <v>77</v>
      </c>
      <c r="AU2" s="42" t="s">
        <v>78</v>
      </c>
      <c r="AV2" s="42" t="s">
        <v>79</v>
      </c>
      <c r="AW2" s="42" t="s">
        <v>80</v>
      </c>
      <c r="AX2" s="42" t="s">
        <v>81</v>
      </c>
      <c r="AY2" s="42" t="s">
        <v>82</v>
      </c>
      <c r="AZ2" s="42" t="s">
        <v>83</v>
      </c>
      <c r="BA2" s="42" t="s">
        <v>84</v>
      </c>
      <c r="BB2" s="42" t="s">
        <v>85</v>
      </c>
      <c r="BC2" s="42" t="s">
        <v>86</v>
      </c>
      <c r="BD2" s="42" t="s">
        <v>87</v>
      </c>
      <c r="BE2" s="42" t="s">
        <v>88</v>
      </c>
      <c r="BF2" s="42" t="s">
        <v>89</v>
      </c>
      <c r="BG2" s="42" t="s">
        <v>90</v>
      </c>
      <c r="BH2" s="42" t="s">
        <v>91</v>
      </c>
      <c r="BI2" s="43" t="s">
        <v>292</v>
      </c>
      <c r="BJ2" s="43" t="s">
        <v>293</v>
      </c>
      <c r="BK2" s="43" t="s">
        <v>93</v>
      </c>
      <c r="BL2" s="43" t="s">
        <v>94</v>
      </c>
      <c r="BM2" s="43" t="s">
        <v>95</v>
      </c>
      <c r="BN2" s="43" t="s">
        <v>96</v>
      </c>
      <c r="BO2" s="43" t="s">
        <v>97</v>
      </c>
      <c r="BP2" s="43" t="s">
        <v>98</v>
      </c>
      <c r="BQ2" s="43" t="s">
        <v>99</v>
      </c>
      <c r="BR2" s="43" t="s">
        <v>100</v>
      </c>
      <c r="BS2" s="43" t="s">
        <v>101</v>
      </c>
      <c r="BT2" s="43" t="s">
        <v>274</v>
      </c>
      <c r="BU2" s="43" t="s">
        <v>103</v>
      </c>
      <c r="BV2" s="43" t="s">
        <v>104</v>
      </c>
      <c r="BW2" s="43" t="s">
        <v>105</v>
      </c>
      <c r="BX2" s="43" t="s">
        <v>106</v>
      </c>
      <c r="BY2" s="43" t="s">
        <v>107</v>
      </c>
      <c r="BZ2" s="43" t="s">
        <v>108</v>
      </c>
      <c r="CA2" s="43" t="s">
        <v>109</v>
      </c>
    </row>
    <row r="3" spans="1:79" ht="29" x14ac:dyDescent="0.3">
      <c r="A3" s="41"/>
      <c r="B3" s="41"/>
      <c r="C3" s="41"/>
      <c r="D3" s="41"/>
      <c r="E3" s="44" t="s">
        <v>110</v>
      </c>
      <c r="F3" s="44" t="s">
        <v>110</v>
      </c>
      <c r="G3" s="44" t="s">
        <v>110</v>
      </c>
      <c r="H3" s="44" t="s">
        <v>110</v>
      </c>
      <c r="I3" s="41" t="s">
        <v>110</v>
      </c>
      <c r="J3" s="41" t="s">
        <v>110</v>
      </c>
      <c r="K3" s="41" t="s">
        <v>110</v>
      </c>
      <c r="L3" s="41" t="s">
        <v>110</v>
      </c>
      <c r="M3" s="41" t="s">
        <v>110</v>
      </c>
      <c r="N3" s="42" t="s">
        <v>111</v>
      </c>
      <c r="O3" s="42" t="s">
        <v>111</v>
      </c>
      <c r="P3" s="42" t="s">
        <v>111</v>
      </c>
      <c r="Q3" s="42" t="s">
        <v>111</v>
      </c>
      <c r="R3" s="42" t="s">
        <v>112</v>
      </c>
      <c r="S3" s="42" t="s">
        <v>113</v>
      </c>
      <c r="T3" s="42" t="s">
        <v>113</v>
      </c>
      <c r="U3" s="42" t="s">
        <v>113</v>
      </c>
      <c r="V3" s="42" t="s">
        <v>113</v>
      </c>
      <c r="W3" s="42"/>
      <c r="X3" s="42" t="s">
        <v>114</v>
      </c>
      <c r="Y3" s="42" t="s">
        <v>113</v>
      </c>
      <c r="Z3" s="42"/>
      <c r="AA3" s="42" t="s">
        <v>113</v>
      </c>
      <c r="AB3" s="42" t="s">
        <v>114</v>
      </c>
      <c r="AC3" s="42" t="s">
        <v>113</v>
      </c>
      <c r="AD3" s="42" t="s">
        <v>115</v>
      </c>
      <c r="AE3" s="42" t="s">
        <v>116</v>
      </c>
      <c r="AF3" s="42" t="s">
        <v>110</v>
      </c>
      <c r="AG3" s="42" t="s">
        <v>117</v>
      </c>
      <c r="AH3" s="42" t="s">
        <v>117</v>
      </c>
      <c r="AI3" s="42" t="s">
        <v>118</v>
      </c>
      <c r="AJ3" s="42" t="s">
        <v>118</v>
      </c>
      <c r="AK3" s="42" t="s">
        <v>119</v>
      </c>
      <c r="AL3" s="42" t="s">
        <v>113</v>
      </c>
      <c r="AM3" s="42" t="s">
        <v>113</v>
      </c>
      <c r="AN3" s="42" t="s">
        <v>120</v>
      </c>
      <c r="AO3" s="42" t="s">
        <v>120</v>
      </c>
      <c r="AP3" s="42"/>
      <c r="AQ3" s="42"/>
      <c r="AR3" s="42"/>
      <c r="AS3" s="42"/>
      <c r="AT3" s="42" t="s">
        <v>121</v>
      </c>
      <c r="AU3" s="42" t="s">
        <v>122</v>
      </c>
      <c r="AV3" s="42" t="s">
        <v>123</v>
      </c>
      <c r="AW3" s="42"/>
      <c r="AX3" s="42" t="s">
        <v>124</v>
      </c>
      <c r="AY3" s="42" t="s">
        <v>110</v>
      </c>
      <c r="AZ3" s="42" t="s">
        <v>113</v>
      </c>
      <c r="BA3" s="42" t="s">
        <v>113</v>
      </c>
      <c r="BB3" s="42" t="s">
        <v>113</v>
      </c>
      <c r="BC3" s="42" t="s">
        <v>113</v>
      </c>
      <c r="BD3" s="42" t="s">
        <v>113</v>
      </c>
      <c r="BE3" s="42"/>
      <c r="BF3" s="42"/>
      <c r="BG3" s="42" t="s">
        <v>110</v>
      </c>
      <c r="BH3" s="42"/>
      <c r="BI3" s="43" t="s">
        <v>125</v>
      </c>
      <c r="BJ3" s="43" t="s">
        <v>125</v>
      </c>
      <c r="BK3" s="43" t="s">
        <v>125</v>
      </c>
      <c r="BL3" s="43" t="s">
        <v>126</v>
      </c>
      <c r="BM3" s="43" t="s">
        <v>127</v>
      </c>
      <c r="BN3" s="43" t="s">
        <v>127</v>
      </c>
      <c r="BO3" s="43" t="s">
        <v>127</v>
      </c>
      <c r="BP3" s="43" t="s">
        <v>127</v>
      </c>
      <c r="BQ3" s="43" t="s">
        <v>128</v>
      </c>
      <c r="BR3" s="43" t="s">
        <v>127</v>
      </c>
      <c r="BS3" s="43" t="s">
        <v>127</v>
      </c>
      <c r="BT3" s="43"/>
      <c r="BU3" s="43" t="s">
        <v>129</v>
      </c>
      <c r="BV3" s="43" t="s">
        <v>130</v>
      </c>
      <c r="BW3" s="43"/>
      <c r="BX3" s="43"/>
      <c r="BY3" s="43" t="s">
        <v>131</v>
      </c>
      <c r="BZ3" s="43" t="s">
        <v>131</v>
      </c>
      <c r="CA3" s="43" t="s">
        <v>132</v>
      </c>
    </row>
    <row r="4" spans="1:79" ht="29" x14ac:dyDescent="0.3">
      <c r="A4" s="3" t="s">
        <v>294</v>
      </c>
      <c r="B4" s="4" t="s">
        <v>295</v>
      </c>
      <c r="C4" s="4" t="s">
        <v>296</v>
      </c>
      <c r="D4" s="4">
        <v>2024</v>
      </c>
      <c r="E4" s="4">
        <v>30</v>
      </c>
      <c r="F4" s="4">
        <v>44.2</v>
      </c>
      <c r="G4" s="4">
        <v>27.8</v>
      </c>
      <c r="H4" s="4">
        <v>44.2</v>
      </c>
      <c r="I4" s="4"/>
      <c r="J4" s="4">
        <v>27.4</v>
      </c>
      <c r="K4" s="4">
        <v>44.2</v>
      </c>
      <c r="L4" s="4">
        <v>28</v>
      </c>
      <c r="M4" s="4">
        <v>44.2</v>
      </c>
      <c r="N4" s="4">
        <v>50</v>
      </c>
      <c r="O4" s="4">
        <v>30</v>
      </c>
      <c r="P4" s="4">
        <v>3</v>
      </c>
      <c r="Q4" s="4">
        <v>1.75</v>
      </c>
      <c r="R4" s="4">
        <v>65</v>
      </c>
      <c r="S4" s="5">
        <v>0.4</v>
      </c>
      <c r="T4" s="5">
        <v>7.2999999999999995E-2</v>
      </c>
      <c r="U4" s="4"/>
      <c r="V4" s="4"/>
      <c r="W4" s="4"/>
      <c r="X4" s="4"/>
      <c r="Y4" s="4"/>
      <c r="Z4" s="4"/>
      <c r="AA4" s="4"/>
      <c r="AB4" s="4"/>
      <c r="AC4" s="5">
        <v>0.04</v>
      </c>
      <c r="AD4" s="4"/>
      <c r="AE4" s="4">
        <v>22.8</v>
      </c>
      <c r="AF4" s="4"/>
      <c r="AG4" s="4">
        <v>72</v>
      </c>
      <c r="AH4" s="4">
        <v>72</v>
      </c>
      <c r="AI4" s="4">
        <v>18.091999999999999</v>
      </c>
      <c r="AJ4" s="4">
        <v>16.254999999999999</v>
      </c>
      <c r="AK4" s="4"/>
      <c r="AL4" s="5">
        <v>0.2215</v>
      </c>
      <c r="AM4" s="5">
        <v>0.57399999999999995</v>
      </c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>
        <v>8180</v>
      </c>
      <c r="BJ4" s="4">
        <v>3156</v>
      </c>
      <c r="BK4" s="4"/>
      <c r="BL4" s="4"/>
      <c r="BM4" s="4">
        <v>227404000</v>
      </c>
      <c r="BN4" s="4">
        <f t="shared" ref="BN4" si="0">BM4+BR4</f>
        <v>247870378</v>
      </c>
      <c r="BO4" s="4">
        <v>136442000</v>
      </c>
      <c r="BP4" s="4"/>
      <c r="BQ4" s="4"/>
      <c r="BR4" s="4">
        <v>20466378</v>
      </c>
      <c r="BS4" s="4">
        <v>90961000</v>
      </c>
      <c r="BT4" s="4"/>
      <c r="BU4" s="4"/>
      <c r="BV4" s="4"/>
      <c r="BW4" s="4"/>
      <c r="BX4" s="4"/>
      <c r="BY4" s="4">
        <v>184085</v>
      </c>
      <c r="BZ4" s="4"/>
      <c r="CA4" s="4">
        <v>10.74</v>
      </c>
    </row>
    <row r="5" spans="1:79" x14ac:dyDescent="0.3">
      <c r="A5" s="21"/>
      <c r="B5" s="21"/>
      <c r="C5" s="21"/>
      <c r="D5" s="21"/>
    </row>
    <row r="6" spans="1:79" x14ac:dyDescent="0.3">
      <c r="A6" s="21"/>
      <c r="B6" s="21"/>
      <c r="C6" s="21"/>
      <c r="D6" s="21"/>
    </row>
    <row r="7" spans="1:79" x14ac:dyDescent="0.3">
      <c r="A7" s="21"/>
      <c r="B7" s="21"/>
      <c r="C7" s="21"/>
      <c r="D7" s="21"/>
    </row>
    <row r="8" spans="1:79" x14ac:dyDescent="0.3">
      <c r="A8" s="21"/>
      <c r="B8" s="21"/>
      <c r="C8" s="21"/>
      <c r="D8" s="21"/>
    </row>
    <row r="9" spans="1:79" x14ac:dyDescent="0.3">
      <c r="A9" s="21"/>
      <c r="B9" s="21"/>
      <c r="C9" s="21"/>
      <c r="D9" s="21"/>
    </row>
    <row r="10" spans="1:79" x14ac:dyDescent="0.3">
      <c r="A10" s="21"/>
      <c r="B10" s="21"/>
      <c r="C10" s="21"/>
      <c r="D10" s="21"/>
    </row>
    <row r="11" spans="1:79" x14ac:dyDescent="0.3">
      <c r="A11" s="21"/>
      <c r="B11" s="21"/>
      <c r="C11" s="21"/>
      <c r="D11" s="21"/>
    </row>
    <row r="12" spans="1:79" x14ac:dyDescent="0.3">
      <c r="A12" s="21"/>
      <c r="B12" s="21"/>
      <c r="C12" s="21"/>
      <c r="D12" s="21"/>
    </row>
    <row r="13" spans="1:79" x14ac:dyDescent="0.3">
      <c r="A13" s="21"/>
      <c r="B13" s="21"/>
      <c r="C13" s="21"/>
      <c r="D13" s="21"/>
    </row>
    <row r="14" spans="1:79" x14ac:dyDescent="0.3">
      <c r="A14" s="21"/>
      <c r="B14" s="21"/>
      <c r="C14" s="21"/>
      <c r="D14" s="21"/>
    </row>
    <row r="15" spans="1:79" x14ac:dyDescent="0.3">
      <c r="B15" s="21"/>
      <c r="C15" s="21"/>
      <c r="D15" s="21"/>
    </row>
  </sheetData>
  <conditionalFormatting sqref="AP2:AX2 BI2:CA2">
    <cfRule type="duplicateValues" dxfId="0" priority="1"/>
  </conditionalFormatting>
  <pageMargins left="0.59055118110236227" right="0.59055118110236227" top="0.78740157480314965" bottom="0.78740157480314965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EMO Collaboration Document" ma:contentTypeID="0x0101002F0B48F8F4F7904196E710056827A096005309F858E18A9645A0DEEE3F75EED625" ma:contentTypeVersion="4" ma:contentTypeDescription="" ma:contentTypeScope="" ma:versionID="f8826ca7d36bbfdfb0d0e6457cbd59bb">
  <xsd:schema xmlns:xsd="http://www.w3.org/2001/XMLSchema" xmlns:xs="http://www.w3.org/2001/XMLSchema" xmlns:p="http://schemas.microsoft.com/office/2006/metadata/properties" xmlns:ns2="5d1a2284-45bc-4927-a9f9-e51f9f17c21a" targetNamespace="http://schemas.microsoft.com/office/2006/metadata/properties" ma:root="true" ma:fieldsID="d37eadb164c87e325cf702261b68d7b6" ns2:_="">
    <xsd:import namespace="5d1a2284-45bc-4927-a9f9-e51f9f17c21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TaxKeywordTaxHTField" minOccurs="0"/>
                <xsd:element ref="ns2:fc36bc6de0bf403e9ed4dec84c72e21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a2284-45bc-4927-a9f9-e51f9f17c21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fe90fbda-2021-4c7c-adc2-9a5c24f8bf8e}" ma:internalName="TaxCatchAll" ma:showField="CatchAllData" ma:web="99701f9b-635c-461b-a528-cd252cbe78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fe90fbda-2021-4c7c-adc2-9a5c24f8bf8e}" ma:internalName="TaxCatchAllLabel" ma:readOnly="true" ma:showField="CatchAllDataLabel" ma:web="99701f9b-635c-461b-a528-cd252cbe78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0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fc36bc6de0bf403e9ed4dec84c72e21e" ma:index="12" nillable="true" ma:taxonomy="true" ma:internalName="fc36bc6de0bf403e9ed4dec84c72e21e" ma:taxonomyFieldName="AEMO_x0020_Collaboration_x0020_Document_x0020_Type" ma:displayName="AEMO Collaboration Document Type" ma:default="" ma:fieldId="{fc36bc6d-e0bf-403e-9ed4-dec84c72e21e}" ma:sspId="3e8ba7a3-af95-40f6-9ded-4ebe13adeb29" ma:termSetId="559df48e-15e2-45fa-a2d5-de60d483ab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e8ba7a3-af95-40f6-9ded-4ebe13adeb29" ContentTypeId="0x0101002F0B48F8F4F7904196E710056827A096" PreviousValue="false" LastSyncTimeStamp="2022-01-31T11:36:03.467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c36bc6de0bf403e9ed4dec84c72e21e xmlns="5d1a2284-45bc-4927-a9f9-e51f9f17c21a">
      <Terms xmlns="http://schemas.microsoft.com/office/infopath/2007/PartnerControls"/>
    </fc36bc6de0bf403e9ed4dec84c72e21e>
    <TaxCatchAll xmlns="5d1a2284-45bc-4927-a9f9-e51f9f17c21a" xsi:nil="true"/>
    <TaxKeywordTaxHTField xmlns="5d1a2284-45bc-4927-a9f9-e51f9f17c21a">
      <Terms xmlns="http://schemas.microsoft.com/office/infopath/2007/PartnerControls"/>
    </TaxKeywordTaxHTField>
  </documentManagement>
</p:properties>
</file>

<file path=customXml/itemProps1.xml><?xml version="1.0" encoding="utf-8"?>
<ds:datastoreItem xmlns:ds="http://schemas.openxmlformats.org/officeDocument/2006/customXml" ds:itemID="{6FE7DAB0-51A7-4FF0-A055-9B8FADA9090B}"/>
</file>

<file path=customXml/itemProps2.xml><?xml version="1.0" encoding="utf-8"?>
<ds:datastoreItem xmlns:ds="http://schemas.openxmlformats.org/officeDocument/2006/customXml" ds:itemID="{2976B6B0-965E-4B2B-B911-DC4CCBBE257E}"/>
</file>

<file path=customXml/itemProps3.xml><?xml version="1.0" encoding="utf-8"?>
<ds:datastoreItem xmlns:ds="http://schemas.openxmlformats.org/officeDocument/2006/customXml" ds:itemID="{60A65758-D9FC-4C9E-B922-C5B9E207E077}"/>
</file>

<file path=customXml/itemProps4.xml><?xml version="1.0" encoding="utf-8"?>
<ds:datastoreItem xmlns:ds="http://schemas.openxmlformats.org/officeDocument/2006/customXml" ds:itemID="{9435F2FF-3680-41A4-A2FF-00934B1C4814}"/>
</file>

<file path=docMetadata/LabelInfo.xml><?xml version="1.0" encoding="utf-8"?>
<clbl:labelList xmlns:clbl="http://schemas.microsoft.com/office/2020/mipLabelMetadata">
  <clbl:label id="{c1941c47-a837-430d-8559-fd118a72769e}" enabled="1" method="Standard" siteId="{320c999e-3876-4ad0-b401-d241068e9e6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Capacity_Factors</vt:lpstr>
      <vt:lpstr>Generation_Storages_Electrolyse</vt:lpstr>
      <vt:lpstr>SMR_&amp;_Liquefaction_Plant</vt:lpstr>
      <vt:lpstr>Ammonia_Facility</vt:lpstr>
      <vt:lpstr>Water_Treatment</vt:lpstr>
      <vt:lpstr>Hydrogen_Storage</vt:lpstr>
      <vt:lpstr>Biogas Digestors</vt:lpstr>
      <vt:lpstr>Biodiesel Production</vt:lpstr>
      <vt:lpstr>Biomass Generation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2024-12-10T04:15:58Z</dcterms:created>
  <dcterms:modified xsi:type="dcterms:W3CDTF">2024-12-10T04:16:14Z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0x0101002F0B48F8F4F7904196E710056827A096005309F858E18A9645A0DEEE3F75EED625</vt:lpwstr>
  </property>
  <property fmtid="{D5CDD505-2E9C-101B-9397-08002B2CF9AE}" pid="3" name="TaxKeyword">
    <vt:lpwstr/>
  </property>
  <property fmtid="{D5CDD505-2E9C-101B-9397-08002B2CF9AE}" pid="4" name="AEMO Collaboration Document Type">
    <vt:lpwstr/>
  </property>
  <property fmtid="{D5CDD505-2E9C-101B-9397-08002B2CF9AE}" pid="5" name="AEMO_x0020_Collaboration_x0020_Document_x0020_Type">
    <vt:lpwstr/>
  </property>
</Properties>
</file>